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Sheet1!$A$1:$F$280</definedName>
  </definedNames>
  <calcPr calcId="125725"/>
</workbook>
</file>

<file path=xl/calcChain.xml><?xml version="1.0" encoding="utf-8"?>
<calcChain xmlns="http://schemas.openxmlformats.org/spreadsheetml/2006/main">
  <c r="F289" i="1"/>
  <c r="E289"/>
  <c r="D289"/>
  <c r="B289"/>
  <c r="F288"/>
  <c r="E288"/>
  <c r="D288"/>
  <c r="B288"/>
  <c r="F287"/>
  <c r="E287"/>
  <c r="D287"/>
  <c r="B287"/>
  <c r="F286"/>
  <c r="E286"/>
  <c r="D286"/>
  <c r="B286"/>
  <c r="F285"/>
  <c r="E285"/>
  <c r="D285"/>
  <c r="B285"/>
  <c r="F284"/>
  <c r="E284"/>
  <c r="D284"/>
  <c r="B284"/>
  <c r="F283"/>
  <c r="E283"/>
  <c r="D283"/>
  <c r="B283"/>
  <c r="F282"/>
  <c r="E282"/>
  <c r="D282"/>
  <c r="B282"/>
  <c r="F281"/>
  <c r="E281"/>
  <c r="D281"/>
  <c r="B281"/>
  <c r="F280"/>
  <c r="E280"/>
  <c r="D280"/>
  <c r="B280"/>
  <c r="F279"/>
  <c r="E279"/>
  <c r="D279"/>
  <c r="B279"/>
  <c r="F278"/>
  <c r="E278"/>
  <c r="D278"/>
  <c r="B278"/>
  <c r="F277"/>
  <c r="E277"/>
  <c r="D277"/>
  <c r="B277"/>
  <c r="F276"/>
  <c r="E276"/>
  <c r="D276"/>
  <c r="B276"/>
  <c r="F275"/>
  <c r="E275"/>
  <c r="D275"/>
  <c r="B275"/>
  <c r="F274"/>
  <c r="E274"/>
  <c r="D274"/>
  <c r="B274"/>
  <c r="F273"/>
  <c r="E273"/>
  <c r="D273"/>
  <c r="B273"/>
  <c r="F272"/>
  <c r="E272"/>
  <c r="D272"/>
  <c r="B272"/>
  <c r="F271"/>
  <c r="E271"/>
  <c r="D271"/>
  <c r="B271"/>
  <c r="F270"/>
  <c r="E270"/>
  <c r="D270"/>
  <c r="B270"/>
  <c r="F269"/>
  <c r="E269"/>
  <c r="D269"/>
  <c r="B269"/>
  <c r="F268"/>
  <c r="E268"/>
  <c r="D268"/>
  <c r="B268"/>
  <c r="F267"/>
  <c r="E267"/>
  <c r="D267"/>
  <c r="B267"/>
  <c r="F266"/>
  <c r="E266"/>
  <c r="D266"/>
  <c r="B266"/>
  <c r="F265"/>
  <c r="E265"/>
  <c r="D265"/>
  <c r="B265"/>
  <c r="F264"/>
  <c r="E264"/>
  <c r="D264"/>
  <c r="B264"/>
  <c r="F263"/>
  <c r="E263"/>
  <c r="D263"/>
  <c r="B263"/>
  <c r="F262"/>
  <c r="E262"/>
  <c r="D262"/>
  <c r="B262"/>
  <c r="F261"/>
  <c r="E261"/>
  <c r="D261"/>
  <c r="B261"/>
  <c r="F260"/>
  <c r="E260"/>
  <c r="D260"/>
  <c r="B260"/>
  <c r="F259"/>
  <c r="E259"/>
  <c r="D259"/>
  <c r="B259"/>
  <c r="F258"/>
  <c r="E258"/>
  <c r="D258"/>
  <c r="B258"/>
  <c r="F257"/>
  <c r="E257"/>
  <c r="D257"/>
  <c r="B257"/>
  <c r="F256"/>
  <c r="E256"/>
  <c r="D256"/>
  <c r="B256"/>
  <c r="F255"/>
  <c r="E255"/>
  <c r="D255"/>
  <c r="B255"/>
  <c r="F254"/>
  <c r="E254"/>
  <c r="D254"/>
  <c r="B254"/>
  <c r="F253"/>
  <c r="E253"/>
  <c r="D253"/>
  <c r="B253"/>
  <c r="F252"/>
  <c r="E252"/>
  <c r="D252"/>
  <c r="B252"/>
  <c r="F251"/>
  <c r="E251"/>
  <c r="D251"/>
  <c r="B251"/>
  <c r="F250"/>
  <c r="E250"/>
  <c r="D250"/>
  <c r="B250"/>
  <c r="F249"/>
  <c r="E249"/>
  <c r="D249"/>
  <c r="B249"/>
  <c r="F248"/>
  <c r="E248"/>
  <c r="D248"/>
  <c r="B248"/>
  <c r="F247"/>
  <c r="E247"/>
  <c r="D247"/>
  <c r="B247"/>
  <c r="F245"/>
  <c r="E245"/>
  <c r="D245"/>
  <c r="B245"/>
  <c r="F244"/>
  <c r="E244"/>
  <c r="D244"/>
  <c r="B244"/>
  <c r="F243"/>
  <c r="E243"/>
  <c r="D243"/>
  <c r="B243"/>
  <c r="F242"/>
  <c r="E242"/>
  <c r="D242"/>
  <c r="B242"/>
  <c r="F241"/>
  <c r="E241"/>
  <c r="D241"/>
  <c r="B241"/>
  <c r="F240"/>
  <c r="E240"/>
  <c r="D240"/>
  <c r="B240"/>
  <c r="F239"/>
  <c r="E239"/>
  <c r="D239"/>
  <c r="B239"/>
  <c r="F235"/>
  <c r="E235"/>
  <c r="D235"/>
  <c r="B235"/>
  <c r="F234"/>
  <c r="E234"/>
  <c r="D234"/>
  <c r="B234"/>
  <c r="F233"/>
  <c r="E233"/>
  <c r="D233"/>
  <c r="B233"/>
  <c r="F232"/>
  <c r="E232"/>
  <c r="D232"/>
  <c r="B232"/>
  <c r="F231"/>
  <c r="E231"/>
  <c r="D231"/>
  <c r="B231"/>
  <c r="F230"/>
  <c r="E230"/>
  <c r="D230"/>
  <c r="B230"/>
  <c r="F229"/>
  <c r="E229"/>
  <c r="D229"/>
  <c r="B229"/>
  <c r="F228"/>
  <c r="E228"/>
  <c r="D228"/>
  <c r="B228"/>
  <c r="F227"/>
  <c r="E227"/>
  <c r="D227"/>
  <c r="B227"/>
  <c r="F226"/>
  <c r="E226"/>
  <c r="D226"/>
  <c r="B226"/>
  <c r="F224"/>
  <c r="E224"/>
  <c r="D224"/>
  <c r="B224"/>
  <c r="F223"/>
  <c r="E223"/>
  <c r="D223"/>
  <c r="B223"/>
  <c r="F222"/>
  <c r="E222"/>
  <c r="D222"/>
  <c r="B222"/>
  <c r="F221"/>
  <c r="E221"/>
  <c r="D221"/>
  <c r="B221"/>
  <c r="F220"/>
  <c r="E220"/>
  <c r="D220"/>
  <c r="B220"/>
  <c r="F218"/>
  <c r="E218"/>
  <c r="D218"/>
  <c r="B218"/>
  <c r="F217"/>
  <c r="E217"/>
  <c r="D217"/>
  <c r="B217"/>
  <c r="F216"/>
  <c r="E216"/>
  <c r="D216"/>
  <c r="B216"/>
  <c r="F215"/>
  <c r="E215"/>
  <c r="D215"/>
  <c r="B215"/>
  <c r="F213"/>
  <c r="E213"/>
  <c r="D213"/>
  <c r="B213"/>
  <c r="F212"/>
  <c r="E212"/>
  <c r="D212"/>
  <c r="B212"/>
  <c r="F211"/>
  <c r="E211"/>
  <c r="D211"/>
  <c r="B211"/>
  <c r="F210"/>
  <c r="E210"/>
  <c r="D210"/>
  <c r="B210"/>
  <c r="F209"/>
  <c r="E209"/>
  <c r="D209"/>
  <c r="B209"/>
  <c r="F208"/>
  <c r="E208"/>
  <c r="D208"/>
  <c r="B208"/>
  <c r="F205"/>
  <c r="E205"/>
  <c r="D205"/>
  <c r="B205"/>
  <c r="F204"/>
  <c r="E204"/>
  <c r="D204"/>
  <c r="B204"/>
  <c r="F203"/>
  <c r="E203"/>
  <c r="D203"/>
  <c r="B203"/>
  <c r="F202"/>
  <c r="E202"/>
  <c r="D202"/>
  <c r="B202"/>
  <c r="F201"/>
  <c r="E201"/>
  <c r="D201"/>
  <c r="B201"/>
  <c r="F200"/>
  <c r="E200"/>
  <c r="D200"/>
  <c r="B200"/>
  <c r="F199"/>
  <c r="E199"/>
  <c r="D199"/>
  <c r="B199"/>
  <c r="F198"/>
  <c r="E198"/>
  <c r="D198"/>
  <c r="B198"/>
  <c r="F197"/>
  <c r="E197"/>
  <c r="D197"/>
  <c r="B197"/>
  <c r="F196"/>
  <c r="E196"/>
  <c r="D196"/>
  <c r="B196"/>
  <c r="F195"/>
  <c r="E195"/>
  <c r="D195"/>
  <c r="B195"/>
  <c r="F194"/>
  <c r="E194"/>
  <c r="D194"/>
  <c r="B194"/>
  <c r="F193"/>
  <c r="E193"/>
  <c r="D193"/>
  <c r="B193"/>
  <c r="F192"/>
  <c r="E192"/>
  <c r="D192"/>
  <c r="B192"/>
  <c r="F191"/>
  <c r="E191"/>
  <c r="D191"/>
  <c r="B191"/>
  <c r="F190"/>
  <c r="E190"/>
  <c r="D190"/>
  <c r="B190"/>
  <c r="F189"/>
  <c r="E189"/>
  <c r="D189"/>
  <c r="B189"/>
  <c r="F188"/>
  <c r="E188"/>
  <c r="D188"/>
  <c r="B188"/>
  <c r="F187"/>
  <c r="E187"/>
  <c r="D187"/>
  <c r="B187"/>
  <c r="F186"/>
  <c r="E186"/>
  <c r="D186"/>
  <c r="B186"/>
  <c r="F185"/>
  <c r="E185"/>
  <c r="D185"/>
  <c r="B185"/>
  <c r="F184"/>
  <c r="E184"/>
  <c r="D184"/>
  <c r="B184"/>
  <c r="F182"/>
  <c r="E182"/>
  <c r="D182"/>
  <c r="B182"/>
  <c r="F181"/>
  <c r="E181"/>
  <c r="D181"/>
  <c r="B181"/>
  <c r="F180"/>
  <c r="E180"/>
  <c r="D180"/>
  <c r="B180"/>
  <c r="F179"/>
  <c r="E179"/>
  <c r="D179"/>
  <c r="B179"/>
  <c r="F178"/>
  <c r="E178"/>
  <c r="D178"/>
  <c r="B178"/>
  <c r="F176"/>
  <c r="E176"/>
  <c r="D176"/>
  <c r="B176"/>
  <c r="F175"/>
  <c r="E175"/>
  <c r="D175"/>
  <c r="B175"/>
  <c r="F174"/>
  <c r="E174"/>
  <c r="D174"/>
  <c r="B174"/>
  <c r="F173"/>
  <c r="E173"/>
  <c r="D173"/>
  <c r="B173"/>
  <c r="F172"/>
  <c r="E172"/>
  <c r="D172"/>
  <c r="B172"/>
  <c r="F171"/>
  <c r="E171"/>
  <c r="D171"/>
  <c r="B171"/>
  <c r="F170"/>
  <c r="E170"/>
  <c r="D170"/>
  <c r="B170"/>
  <c r="F169"/>
  <c r="E169"/>
  <c r="D169"/>
  <c r="B169"/>
  <c r="F168"/>
  <c r="E168"/>
  <c r="D168"/>
  <c r="B168"/>
  <c r="F167"/>
  <c r="E167"/>
  <c r="D167"/>
  <c r="B167"/>
  <c r="F166"/>
  <c r="E166"/>
  <c r="D166"/>
  <c r="B166"/>
  <c r="F165"/>
  <c r="E165"/>
  <c r="D165"/>
  <c r="B165"/>
  <c r="F164"/>
  <c r="E164"/>
  <c r="D164"/>
  <c r="B164"/>
  <c r="F162"/>
  <c r="E162"/>
  <c r="D162"/>
  <c r="B162"/>
  <c r="F161"/>
  <c r="E161"/>
  <c r="D161"/>
  <c r="B161"/>
  <c r="F160"/>
  <c r="E160"/>
  <c r="D160"/>
  <c r="B160"/>
  <c r="F159"/>
  <c r="E159"/>
  <c r="D159"/>
  <c r="B159"/>
  <c r="F158"/>
  <c r="E158"/>
  <c r="D158"/>
  <c r="B158"/>
  <c r="F157"/>
  <c r="E157"/>
  <c r="D157"/>
  <c r="B157"/>
  <c r="F156"/>
  <c r="E156"/>
  <c r="D156"/>
  <c r="B156"/>
  <c r="F155"/>
  <c r="E155"/>
  <c r="D155"/>
  <c r="B155"/>
  <c r="F154"/>
  <c r="E154"/>
  <c r="D154"/>
  <c r="B154"/>
  <c r="F153"/>
  <c r="E153"/>
  <c r="D153"/>
  <c r="B153"/>
  <c r="F152"/>
  <c r="E152"/>
  <c r="D152"/>
  <c r="B152"/>
  <c r="F150"/>
  <c r="E150"/>
  <c r="D150"/>
  <c r="B150"/>
  <c r="F149"/>
  <c r="E149"/>
  <c r="D149"/>
  <c r="B149"/>
  <c r="F148"/>
  <c r="E148"/>
  <c r="D148"/>
  <c r="B148"/>
  <c r="F147"/>
  <c r="E147"/>
  <c r="D147"/>
  <c r="B147"/>
  <c r="F146"/>
  <c r="E146"/>
  <c r="D146"/>
  <c r="B146"/>
  <c r="F145"/>
  <c r="E145"/>
  <c r="D145"/>
  <c r="B145"/>
  <c r="F144"/>
  <c r="E144"/>
  <c r="D144"/>
  <c r="B144"/>
  <c r="F142"/>
  <c r="E142"/>
  <c r="D142"/>
  <c r="B142"/>
  <c r="F141"/>
  <c r="E141"/>
  <c r="D141"/>
  <c r="B141"/>
  <c r="F140"/>
  <c r="E140"/>
  <c r="D140"/>
  <c r="B140"/>
  <c r="F139"/>
  <c r="E139"/>
  <c r="D139"/>
  <c r="B139"/>
  <c r="F137"/>
  <c r="E137"/>
  <c r="D137"/>
  <c r="B137"/>
  <c r="F136"/>
  <c r="E136"/>
  <c r="D136"/>
  <c r="B136"/>
  <c r="F135"/>
  <c r="E135"/>
  <c r="D135"/>
  <c r="B135"/>
  <c r="F134"/>
  <c r="E134"/>
  <c r="D134"/>
  <c r="B134"/>
  <c r="F132"/>
  <c r="E132"/>
  <c r="D132"/>
  <c r="B132"/>
  <c r="F131"/>
  <c r="E131"/>
  <c r="D131"/>
  <c r="B131"/>
  <c r="F130"/>
  <c r="E130"/>
  <c r="D130"/>
  <c r="B130"/>
  <c r="F129"/>
  <c r="E129"/>
  <c r="D129"/>
  <c r="B129"/>
  <c r="F128"/>
  <c r="E128"/>
  <c r="D128"/>
  <c r="B128"/>
  <c r="F127"/>
  <c r="E127"/>
  <c r="D127"/>
  <c r="B127"/>
  <c r="F126"/>
  <c r="E126"/>
  <c r="D126"/>
  <c r="B126"/>
  <c r="F125"/>
  <c r="E125"/>
  <c r="D125"/>
  <c r="B125"/>
  <c r="F124"/>
  <c r="E124"/>
  <c r="D124"/>
  <c r="B124"/>
  <c r="F123"/>
  <c r="E123"/>
  <c r="D123"/>
  <c r="B123"/>
  <c r="F122"/>
  <c r="E122"/>
  <c r="D122"/>
  <c r="B122"/>
  <c r="F121"/>
  <c r="E121"/>
  <c r="D121"/>
  <c r="B121"/>
  <c r="F120"/>
  <c r="E120"/>
  <c r="D120"/>
  <c r="B120"/>
  <c r="F119"/>
  <c r="E119"/>
  <c r="D119"/>
  <c r="B119"/>
  <c r="F118"/>
  <c r="E118"/>
  <c r="D118"/>
  <c r="B118"/>
  <c r="F117"/>
  <c r="E117"/>
  <c r="D117"/>
  <c r="B117"/>
  <c r="F116"/>
  <c r="E116"/>
  <c r="D116"/>
  <c r="B116"/>
  <c r="F115"/>
  <c r="E115"/>
  <c r="D115"/>
  <c r="B115"/>
  <c r="F112"/>
  <c r="E112"/>
  <c r="D112"/>
  <c r="B112"/>
  <c r="F111"/>
  <c r="E111"/>
  <c r="D111"/>
  <c r="B111"/>
  <c r="F110"/>
  <c r="E110"/>
  <c r="D110"/>
  <c r="B110"/>
  <c r="F108"/>
  <c r="E108"/>
  <c r="D108"/>
  <c r="B108"/>
  <c r="F107"/>
  <c r="E107"/>
  <c r="D107"/>
  <c r="B107"/>
  <c r="F106"/>
  <c r="E106"/>
  <c r="D106"/>
  <c r="B106"/>
  <c r="F105"/>
  <c r="E105"/>
  <c r="D105"/>
  <c r="B105"/>
  <c r="F104"/>
  <c r="E104"/>
  <c r="D104"/>
  <c r="B104"/>
  <c r="F102"/>
  <c r="E102"/>
  <c r="D102"/>
  <c r="B102"/>
  <c r="F101"/>
  <c r="E101"/>
  <c r="D101"/>
  <c r="B101"/>
  <c r="F100"/>
  <c r="E100"/>
  <c r="D100"/>
  <c r="B100"/>
  <c r="F99"/>
  <c r="E99"/>
  <c r="D99"/>
  <c r="B99"/>
  <c r="F98"/>
  <c r="E98"/>
  <c r="D98"/>
  <c r="B98"/>
  <c r="F97"/>
  <c r="E97"/>
  <c r="D97"/>
  <c r="B97"/>
  <c r="F96"/>
  <c r="E96"/>
  <c r="D96"/>
  <c r="B96"/>
  <c r="F95"/>
  <c r="E95"/>
  <c r="D95"/>
  <c r="B95"/>
  <c r="F94"/>
  <c r="E94"/>
  <c r="D94"/>
  <c r="B94"/>
  <c r="F93"/>
  <c r="E93"/>
  <c r="D93"/>
  <c r="B93"/>
  <c r="F92"/>
  <c r="E92"/>
  <c r="D92"/>
  <c r="B92"/>
  <c r="F91"/>
  <c r="E91"/>
  <c r="D91"/>
  <c r="B91"/>
  <c r="F90"/>
  <c r="E90"/>
  <c r="D90"/>
  <c r="B90"/>
  <c r="F89"/>
  <c r="E89"/>
  <c r="D89"/>
  <c r="B89"/>
  <c r="F88"/>
  <c r="E88"/>
  <c r="D88"/>
  <c r="B88"/>
  <c r="F87"/>
  <c r="E87"/>
  <c r="D87"/>
  <c r="B87"/>
  <c r="F86"/>
  <c r="E86"/>
  <c r="D86"/>
  <c r="B86"/>
  <c r="F85"/>
  <c r="E85"/>
  <c r="D85"/>
  <c r="B85"/>
  <c r="F84"/>
  <c r="E84"/>
  <c r="D84"/>
  <c r="B84"/>
  <c r="F83"/>
  <c r="E83"/>
  <c r="D83"/>
  <c r="B83"/>
  <c r="F82"/>
  <c r="E82"/>
  <c r="D82"/>
  <c r="B82"/>
  <c r="F81"/>
  <c r="E81"/>
  <c r="D81"/>
  <c r="B81"/>
  <c r="F79"/>
  <c r="E79"/>
  <c r="D79"/>
  <c r="B79"/>
  <c r="F77"/>
  <c r="E77"/>
  <c r="D77"/>
  <c r="B77"/>
  <c r="F76"/>
  <c r="E76"/>
  <c r="D76"/>
  <c r="B76"/>
  <c r="F75"/>
  <c r="E75"/>
  <c r="D75"/>
  <c r="B75"/>
  <c r="F74"/>
  <c r="E74"/>
  <c r="D74"/>
  <c r="B74"/>
  <c r="F73"/>
  <c r="E73"/>
  <c r="D73"/>
  <c r="B73"/>
  <c r="F72"/>
  <c r="E72"/>
  <c r="D72"/>
  <c r="B72"/>
  <c r="F71"/>
  <c r="E71"/>
  <c r="D71"/>
  <c r="B71"/>
  <c r="F70"/>
  <c r="E70"/>
  <c r="D70"/>
  <c r="B70"/>
  <c r="F69"/>
  <c r="E69"/>
  <c r="D69"/>
  <c r="B69"/>
  <c r="F68"/>
  <c r="E68"/>
  <c r="D68"/>
  <c r="B68"/>
  <c r="F66"/>
  <c r="E66"/>
  <c r="D66"/>
  <c r="B66"/>
  <c r="F65"/>
  <c r="E65"/>
  <c r="D65"/>
  <c r="B65"/>
  <c r="F64"/>
  <c r="E64"/>
  <c r="D64"/>
  <c r="B64"/>
  <c r="F63"/>
  <c r="E63"/>
  <c r="D63"/>
  <c r="B63"/>
  <c r="F62"/>
  <c r="E62"/>
  <c r="D62"/>
  <c r="B62"/>
  <c r="F61"/>
  <c r="E61"/>
  <c r="D61"/>
  <c r="B61"/>
  <c r="F60"/>
  <c r="E60"/>
  <c r="D60"/>
  <c r="B60"/>
  <c r="F59"/>
  <c r="B59"/>
  <c r="F58"/>
  <c r="E58"/>
  <c r="D58"/>
  <c r="B58"/>
  <c r="F57"/>
  <c r="E57"/>
  <c r="D57"/>
  <c r="B57"/>
  <c r="F56"/>
  <c r="E56"/>
  <c r="D56"/>
  <c r="B56"/>
  <c r="F55"/>
  <c r="E55"/>
  <c r="D55"/>
  <c r="B55"/>
  <c r="F54"/>
  <c r="E54"/>
  <c r="D54"/>
  <c r="B54"/>
  <c r="F53"/>
  <c r="E53"/>
  <c r="D53"/>
  <c r="B53"/>
  <c r="F52"/>
  <c r="E52"/>
  <c r="D52"/>
  <c r="B52"/>
  <c r="F51"/>
  <c r="E51"/>
  <c r="D51"/>
  <c r="B51"/>
  <c r="F50"/>
  <c r="E50"/>
  <c r="D50"/>
  <c r="B50"/>
  <c r="F49"/>
  <c r="E49"/>
  <c r="D49"/>
  <c r="B49"/>
  <c r="F48"/>
  <c r="E48"/>
  <c r="D48"/>
  <c r="B48"/>
  <c r="F47"/>
  <c r="E47"/>
  <c r="D47"/>
  <c r="B47"/>
  <c r="F46"/>
  <c r="E46"/>
  <c r="D46"/>
  <c r="B46"/>
  <c r="F43"/>
  <c r="E43"/>
  <c r="D43"/>
  <c r="B43"/>
  <c r="F42"/>
  <c r="E42"/>
  <c r="D42"/>
  <c r="B42"/>
  <c r="F40"/>
  <c r="E40"/>
  <c r="D40"/>
  <c r="B40"/>
  <c r="F39"/>
  <c r="E39"/>
  <c r="D39"/>
  <c r="B39"/>
  <c r="F38"/>
  <c r="E38"/>
  <c r="D38"/>
  <c r="B38"/>
  <c r="F37"/>
  <c r="E37"/>
  <c r="D37"/>
  <c r="B37"/>
  <c r="F36"/>
  <c r="E36"/>
  <c r="D36"/>
  <c r="B36"/>
  <c r="F35"/>
  <c r="E35"/>
  <c r="D35"/>
  <c r="B35"/>
  <c r="F34"/>
  <c r="E34"/>
  <c r="D34"/>
  <c r="B34"/>
  <c r="F33"/>
  <c r="E33"/>
  <c r="D33"/>
  <c r="B33"/>
  <c r="F32"/>
  <c r="E32"/>
  <c r="D32"/>
  <c r="B32"/>
  <c r="F31"/>
  <c r="E31"/>
  <c r="D31"/>
  <c r="B31"/>
  <c r="F30"/>
  <c r="E30"/>
  <c r="D30"/>
  <c r="B30"/>
  <c r="F29"/>
  <c r="E29"/>
  <c r="D29"/>
  <c r="B29"/>
  <c r="F28"/>
  <c r="E28"/>
  <c r="D28"/>
  <c r="B28"/>
  <c r="F27"/>
  <c r="E27"/>
  <c r="D27"/>
  <c r="B27"/>
  <c r="F25"/>
  <c r="E25"/>
  <c r="D25"/>
  <c r="B25"/>
  <c r="F24"/>
  <c r="E24"/>
  <c r="D24"/>
  <c r="B24"/>
  <c r="F23"/>
  <c r="E23"/>
  <c r="D23"/>
  <c r="B23"/>
  <c r="F22"/>
  <c r="E22"/>
  <c r="D22"/>
  <c r="B22"/>
  <c r="F21"/>
  <c r="E21"/>
  <c r="D21"/>
  <c r="B21"/>
  <c r="F20"/>
  <c r="E20"/>
  <c r="D20"/>
  <c r="B20"/>
  <c r="F19"/>
  <c r="E19"/>
  <c r="D19"/>
  <c r="B19"/>
  <c r="F18"/>
  <c r="E18"/>
  <c r="D18"/>
  <c r="B18"/>
  <c r="F17"/>
  <c r="E17"/>
  <c r="D17"/>
  <c r="B17"/>
  <c r="F16"/>
  <c r="E16"/>
  <c r="D16"/>
  <c r="B16"/>
  <c r="F15"/>
  <c r="E15"/>
  <c r="D15"/>
  <c r="B15"/>
  <c r="F14"/>
  <c r="E14"/>
  <c r="D14"/>
  <c r="B14"/>
  <c r="F13"/>
  <c r="E13"/>
  <c r="D13"/>
  <c r="B13"/>
  <c r="F12"/>
  <c r="E12"/>
  <c r="D12"/>
  <c r="B12"/>
  <c r="F11"/>
  <c r="E11"/>
  <c r="D11"/>
  <c r="B11"/>
  <c r="F10"/>
  <c r="E10"/>
  <c r="D10"/>
  <c r="B10"/>
  <c r="F9"/>
  <c r="E9"/>
  <c r="D9"/>
  <c r="B9"/>
  <c r="F8"/>
  <c r="E8"/>
  <c r="D8"/>
  <c r="B8"/>
  <c r="F7"/>
  <c r="E7"/>
  <c r="D7"/>
  <c r="B7"/>
  <c r="F6"/>
  <c r="E6"/>
  <c r="D6"/>
  <c r="B6"/>
  <c r="F5"/>
  <c r="E5"/>
  <c r="D5"/>
  <c r="B5"/>
  <c r="F4"/>
  <c r="E4"/>
  <c r="D4"/>
  <c r="B4"/>
  <c r="F3"/>
  <c r="E3"/>
  <c r="D3"/>
  <c r="B3"/>
</calcChain>
</file>

<file path=xl/sharedStrings.xml><?xml version="1.0" encoding="utf-8"?>
<sst xmlns="http://schemas.openxmlformats.org/spreadsheetml/2006/main" count="404" uniqueCount="69">
  <si>
    <t>序号</t>
  </si>
  <si>
    <t>岗位
代码</t>
  </si>
  <si>
    <t>招聘单位</t>
  </si>
  <si>
    <t>姓名</t>
  </si>
  <si>
    <t>性别</t>
  </si>
  <si>
    <t>准考证号</t>
  </si>
  <si>
    <t>各乡镇政府</t>
  </si>
  <si>
    <t>001</t>
  </si>
  <si>
    <t>姚阳</t>
  </si>
  <si>
    <t>男</t>
  </si>
  <si>
    <t>22000100209</t>
  </si>
  <si>
    <t>杨天保</t>
  </si>
  <si>
    <t>22000100230</t>
  </si>
  <si>
    <t>杨猛</t>
  </si>
  <si>
    <t>22000100307</t>
  </si>
  <si>
    <t>兰国晓</t>
  </si>
  <si>
    <t>22000100308</t>
  </si>
  <si>
    <t>罗玕</t>
  </si>
  <si>
    <t>王军伟</t>
  </si>
  <si>
    <t>22000100407</t>
  </si>
  <si>
    <t>赵项宇</t>
  </si>
  <si>
    <t>22000100419</t>
  </si>
  <si>
    <t>张雷</t>
  </si>
  <si>
    <t>22000100423</t>
  </si>
  <si>
    <t>杨永新</t>
  </si>
  <si>
    <t>22000100525</t>
  </si>
  <si>
    <t>吉利莉</t>
  </si>
  <si>
    <t>女</t>
  </si>
  <si>
    <t>22000100602</t>
  </si>
  <si>
    <t>李道国</t>
  </si>
  <si>
    <t>22000100606</t>
  </si>
  <si>
    <t>许玉恒</t>
  </si>
  <si>
    <t>22000100610</t>
  </si>
  <si>
    <t>李涛</t>
  </si>
  <si>
    <t>22000100709</t>
  </si>
  <si>
    <t>李宪</t>
  </si>
  <si>
    <t>22000100718</t>
  </si>
  <si>
    <t>郭宏玉</t>
  </si>
  <si>
    <t>22000100725</t>
  </si>
  <si>
    <t>韩玉新</t>
  </si>
  <si>
    <t>22000100807</t>
  </si>
  <si>
    <t>汪源</t>
  </si>
  <si>
    <t>22000100827</t>
  </si>
  <si>
    <t>肖晓</t>
  </si>
  <si>
    <t>22000100913</t>
  </si>
  <si>
    <t>赵洋</t>
  </si>
  <si>
    <t>22000100920</t>
  </si>
  <si>
    <t>沈君</t>
  </si>
  <si>
    <t>22000101022</t>
  </si>
  <si>
    <t>王培</t>
  </si>
  <si>
    <t>22000101023</t>
  </si>
  <si>
    <t>曲军营</t>
  </si>
  <si>
    <t>22000101103</t>
  </si>
  <si>
    <t>乔喜兵</t>
  </si>
  <si>
    <t>22000101114</t>
  </si>
  <si>
    <t>刘江朋</t>
  </si>
  <si>
    <t>22000101127</t>
  </si>
  <si>
    <t>刘峰</t>
  </si>
  <si>
    <t>22000101212</t>
  </si>
  <si>
    <t>王昕</t>
  </si>
  <si>
    <t>22000101213</t>
  </si>
  <si>
    <t>陈凡</t>
  </si>
  <si>
    <t>22000101214</t>
  </si>
  <si>
    <t>段兴乐</t>
  </si>
  <si>
    <t>22000101223</t>
  </si>
  <si>
    <t>科技创新服务中心</t>
  </si>
  <si>
    <t>企业投诉中心</t>
  </si>
  <si>
    <t>政务和大数据服务中心</t>
  </si>
  <si>
    <t xml:space="preserve"> 附件1：2022年唐河县公开选聘事业单位工作人员进入面试人员名单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</si>
</sst>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workbookViewId="0">
      <selection activeCell="H1" sqref="H1"/>
    </sheetView>
  </sheetViews>
  <sheetFormatPr defaultColWidth="9" defaultRowHeight="14.25"/>
  <cols>
    <col min="1" max="1" width="7.5" style="1" customWidth="1"/>
    <col min="2" max="2" width="8.625" style="1" customWidth="1"/>
    <col min="3" max="3" width="21.875" style="5" customWidth="1"/>
    <col min="4" max="4" width="13.625" style="1" customWidth="1"/>
    <col min="5" max="5" width="10.375" style="1" customWidth="1"/>
    <col min="6" max="6" width="19.125" style="1" customWidth="1"/>
    <col min="7" max="16384" width="9" style="1"/>
  </cols>
  <sheetData>
    <row r="1" spans="1:6" ht="66" customHeight="1">
      <c r="A1" s="11" t="s">
        <v>68</v>
      </c>
      <c r="B1" s="11"/>
      <c r="C1" s="12"/>
      <c r="D1" s="11"/>
      <c r="E1" s="11"/>
      <c r="F1" s="11"/>
    </row>
    <row r="2" spans="1:6" s="2" customFormat="1" ht="36" customHeight="1">
      <c r="A2" s="6" t="s">
        <v>0</v>
      </c>
      <c r="B2" s="7" t="s">
        <v>1</v>
      </c>
      <c r="C2" s="8" t="s">
        <v>2</v>
      </c>
      <c r="D2" s="6" t="s">
        <v>3</v>
      </c>
      <c r="E2" s="6" t="s">
        <v>4</v>
      </c>
      <c r="F2" s="6" t="s">
        <v>5</v>
      </c>
    </row>
    <row r="3" spans="1:6" s="2" customFormat="1" ht="36" customHeight="1">
      <c r="A3" s="9">
        <v>1</v>
      </c>
      <c r="B3" s="9" t="str">
        <f t="shared" ref="B3:B25" si="0">"001"</f>
        <v>001</v>
      </c>
      <c r="C3" s="10" t="s">
        <v>6</v>
      </c>
      <c r="D3" s="9" t="str">
        <f>"刘海姣"</f>
        <v>刘海姣</v>
      </c>
      <c r="E3" s="9" t="str">
        <f>"女"</f>
        <v>女</v>
      </c>
      <c r="F3" s="9" t="str">
        <f>"22000100102"</f>
        <v>22000100102</v>
      </c>
    </row>
    <row r="4" spans="1:6" s="2" customFormat="1" ht="36" customHeight="1">
      <c r="A4" s="9">
        <v>2</v>
      </c>
      <c r="B4" s="9" t="str">
        <f t="shared" si="0"/>
        <v>001</v>
      </c>
      <c r="C4" s="10" t="s">
        <v>6</v>
      </c>
      <c r="D4" s="9" t="str">
        <f>"吕岩水"</f>
        <v>吕岩水</v>
      </c>
      <c r="E4" s="9" t="str">
        <f>"男"</f>
        <v>男</v>
      </c>
      <c r="F4" s="9" t="str">
        <f>"22000100103"</f>
        <v>22000100103</v>
      </c>
    </row>
    <row r="5" spans="1:6" s="2" customFormat="1" ht="36" customHeight="1">
      <c r="A5" s="9">
        <v>3</v>
      </c>
      <c r="B5" s="9" t="str">
        <f t="shared" si="0"/>
        <v>001</v>
      </c>
      <c r="C5" s="10" t="s">
        <v>6</v>
      </c>
      <c r="D5" s="9" t="str">
        <f>"王长江"</f>
        <v>王长江</v>
      </c>
      <c r="E5" s="9" t="str">
        <f t="shared" ref="E5:E9" si="1">"男"</f>
        <v>男</v>
      </c>
      <c r="F5" s="9" t="str">
        <f>"22000100105"</f>
        <v>22000100105</v>
      </c>
    </row>
    <row r="6" spans="1:6" s="2" customFormat="1" ht="36" customHeight="1">
      <c r="A6" s="9">
        <v>4</v>
      </c>
      <c r="B6" s="9" t="str">
        <f t="shared" si="0"/>
        <v>001</v>
      </c>
      <c r="C6" s="10" t="s">
        <v>6</v>
      </c>
      <c r="D6" s="9" t="str">
        <f>"张颜"</f>
        <v>张颜</v>
      </c>
      <c r="E6" s="9" t="str">
        <f>"女"</f>
        <v>女</v>
      </c>
      <c r="F6" s="9" t="str">
        <f>"22000100106"</f>
        <v>22000100106</v>
      </c>
    </row>
    <row r="7" spans="1:6" s="2" customFormat="1" ht="36" customHeight="1">
      <c r="A7" s="9">
        <v>5</v>
      </c>
      <c r="B7" s="9" t="str">
        <f t="shared" si="0"/>
        <v>001</v>
      </c>
      <c r="C7" s="10" t="s">
        <v>6</v>
      </c>
      <c r="D7" s="9" t="str">
        <f>"赵海峰"</f>
        <v>赵海峰</v>
      </c>
      <c r="E7" s="9" t="str">
        <f t="shared" si="1"/>
        <v>男</v>
      </c>
      <c r="F7" s="9" t="str">
        <f>"22000100107"</f>
        <v>22000100107</v>
      </c>
    </row>
    <row r="8" spans="1:6" s="2" customFormat="1" ht="36" customHeight="1">
      <c r="A8" s="9">
        <v>6</v>
      </c>
      <c r="B8" s="9" t="str">
        <f t="shared" si="0"/>
        <v>001</v>
      </c>
      <c r="C8" s="10" t="s">
        <v>6</v>
      </c>
      <c r="D8" s="9" t="str">
        <f>"李闯"</f>
        <v>李闯</v>
      </c>
      <c r="E8" s="9" t="str">
        <f t="shared" si="1"/>
        <v>男</v>
      </c>
      <c r="F8" s="9" t="str">
        <f>"22000100108"</f>
        <v>22000100108</v>
      </c>
    </row>
    <row r="9" spans="1:6" s="2" customFormat="1" ht="36" customHeight="1">
      <c r="A9" s="9">
        <v>7</v>
      </c>
      <c r="B9" s="9" t="str">
        <f t="shared" si="0"/>
        <v>001</v>
      </c>
      <c r="C9" s="10" t="s">
        <v>6</v>
      </c>
      <c r="D9" s="9" t="str">
        <f>"牛彬"</f>
        <v>牛彬</v>
      </c>
      <c r="E9" s="9" t="str">
        <f t="shared" si="1"/>
        <v>男</v>
      </c>
      <c r="F9" s="9" t="str">
        <f>"22000100109"</f>
        <v>22000100109</v>
      </c>
    </row>
    <row r="10" spans="1:6" s="2" customFormat="1" ht="36" customHeight="1">
      <c r="A10" s="9">
        <v>8</v>
      </c>
      <c r="B10" s="9" t="str">
        <f t="shared" si="0"/>
        <v>001</v>
      </c>
      <c r="C10" s="10" t="s">
        <v>6</v>
      </c>
      <c r="D10" s="9" t="str">
        <f>"毛建爽"</f>
        <v>毛建爽</v>
      </c>
      <c r="E10" s="9" t="str">
        <f t="shared" ref="E10:E18" si="2">"男"</f>
        <v>男</v>
      </c>
      <c r="F10" s="9" t="str">
        <f>"22000100116"</f>
        <v>22000100116</v>
      </c>
    </row>
    <row r="11" spans="1:6" s="2" customFormat="1" ht="36" customHeight="1">
      <c r="A11" s="9">
        <v>9</v>
      </c>
      <c r="B11" s="9" t="str">
        <f t="shared" si="0"/>
        <v>001</v>
      </c>
      <c r="C11" s="10" t="s">
        <v>6</v>
      </c>
      <c r="D11" s="9" t="str">
        <f>"李连兵"</f>
        <v>李连兵</v>
      </c>
      <c r="E11" s="9" t="str">
        <f t="shared" si="2"/>
        <v>男</v>
      </c>
      <c r="F11" s="9" t="str">
        <f>"22000100117"</f>
        <v>22000100117</v>
      </c>
    </row>
    <row r="12" spans="1:6" s="2" customFormat="1" ht="36" customHeight="1">
      <c r="A12" s="9">
        <v>10</v>
      </c>
      <c r="B12" s="9" t="str">
        <f t="shared" si="0"/>
        <v>001</v>
      </c>
      <c r="C12" s="10" t="s">
        <v>6</v>
      </c>
      <c r="D12" s="9" t="str">
        <f>"刘康"</f>
        <v>刘康</v>
      </c>
      <c r="E12" s="9" t="str">
        <f t="shared" si="2"/>
        <v>男</v>
      </c>
      <c r="F12" s="9" t="str">
        <f>"22000100118"</f>
        <v>22000100118</v>
      </c>
    </row>
    <row r="13" spans="1:6" s="2" customFormat="1" ht="36" customHeight="1">
      <c r="A13" s="9">
        <v>11</v>
      </c>
      <c r="B13" s="9" t="str">
        <f t="shared" si="0"/>
        <v>001</v>
      </c>
      <c r="C13" s="10" t="s">
        <v>6</v>
      </c>
      <c r="D13" s="9" t="str">
        <f>"宗亚"</f>
        <v>宗亚</v>
      </c>
      <c r="E13" s="9" t="str">
        <f t="shared" si="2"/>
        <v>男</v>
      </c>
      <c r="F13" s="9" t="str">
        <f>"22000100119"</f>
        <v>22000100119</v>
      </c>
    </row>
    <row r="14" spans="1:6" s="2" customFormat="1" ht="36" customHeight="1">
      <c r="A14" s="9">
        <v>12</v>
      </c>
      <c r="B14" s="9" t="str">
        <f t="shared" si="0"/>
        <v>001</v>
      </c>
      <c r="C14" s="10" t="s">
        <v>6</v>
      </c>
      <c r="D14" s="9" t="str">
        <f>"丁波"</f>
        <v>丁波</v>
      </c>
      <c r="E14" s="9" t="str">
        <f t="shared" si="2"/>
        <v>男</v>
      </c>
      <c r="F14" s="9" t="str">
        <f>"22000100120"</f>
        <v>22000100120</v>
      </c>
    </row>
    <row r="15" spans="1:6" s="2" customFormat="1" ht="36" customHeight="1">
      <c r="A15" s="9">
        <v>13</v>
      </c>
      <c r="B15" s="9" t="str">
        <f t="shared" si="0"/>
        <v>001</v>
      </c>
      <c r="C15" s="10" t="s">
        <v>6</v>
      </c>
      <c r="D15" s="9" t="str">
        <f>"赵海洋"</f>
        <v>赵海洋</v>
      </c>
      <c r="E15" s="9" t="str">
        <f t="shared" si="2"/>
        <v>男</v>
      </c>
      <c r="F15" s="9" t="str">
        <f>"22000100122"</f>
        <v>22000100122</v>
      </c>
    </row>
    <row r="16" spans="1:6" s="2" customFormat="1" ht="36" customHeight="1">
      <c r="A16" s="9">
        <v>14</v>
      </c>
      <c r="B16" s="9" t="str">
        <f t="shared" si="0"/>
        <v>001</v>
      </c>
      <c r="C16" s="10" t="s">
        <v>6</v>
      </c>
      <c r="D16" s="9" t="str">
        <f>"吕洪涛"</f>
        <v>吕洪涛</v>
      </c>
      <c r="E16" s="9" t="str">
        <f t="shared" si="2"/>
        <v>男</v>
      </c>
      <c r="F16" s="9" t="str">
        <f>"22000100123"</f>
        <v>22000100123</v>
      </c>
    </row>
    <row r="17" spans="1:6" s="2" customFormat="1" ht="36" customHeight="1">
      <c r="A17" s="9">
        <v>15</v>
      </c>
      <c r="B17" s="9" t="str">
        <f t="shared" si="0"/>
        <v>001</v>
      </c>
      <c r="C17" s="10" t="s">
        <v>6</v>
      </c>
      <c r="D17" s="9" t="str">
        <f>"王旭"</f>
        <v>王旭</v>
      </c>
      <c r="E17" s="9" t="str">
        <f t="shared" si="2"/>
        <v>男</v>
      </c>
      <c r="F17" s="9" t="str">
        <f>"22000100124"</f>
        <v>22000100124</v>
      </c>
    </row>
    <row r="18" spans="1:6" s="2" customFormat="1" ht="36" customHeight="1">
      <c r="A18" s="9">
        <v>16</v>
      </c>
      <c r="B18" s="9" t="str">
        <f t="shared" si="0"/>
        <v>001</v>
      </c>
      <c r="C18" s="10" t="s">
        <v>6</v>
      </c>
      <c r="D18" s="9" t="str">
        <f>"朱双全"</f>
        <v>朱双全</v>
      </c>
      <c r="E18" s="9" t="str">
        <f t="shared" si="2"/>
        <v>男</v>
      </c>
      <c r="F18" s="9" t="str">
        <f>"22000100128"</f>
        <v>22000100128</v>
      </c>
    </row>
    <row r="19" spans="1:6" s="2" customFormat="1" ht="36" customHeight="1">
      <c r="A19" s="9">
        <v>17</v>
      </c>
      <c r="B19" s="9" t="str">
        <f t="shared" si="0"/>
        <v>001</v>
      </c>
      <c r="C19" s="10" t="s">
        <v>6</v>
      </c>
      <c r="D19" s="9" t="str">
        <f>"何秋红"</f>
        <v>何秋红</v>
      </c>
      <c r="E19" s="9" t="str">
        <f>"女"</f>
        <v>女</v>
      </c>
      <c r="F19" s="9" t="str">
        <f>"22000100129"</f>
        <v>22000100129</v>
      </c>
    </row>
    <row r="20" spans="1:6" s="2" customFormat="1" ht="36" customHeight="1">
      <c r="A20" s="9">
        <v>18</v>
      </c>
      <c r="B20" s="9" t="str">
        <f t="shared" si="0"/>
        <v>001</v>
      </c>
      <c r="C20" s="10" t="s">
        <v>6</v>
      </c>
      <c r="D20" s="9" t="str">
        <f>"谢蒙"</f>
        <v>谢蒙</v>
      </c>
      <c r="E20" s="9" t="str">
        <f>"男"</f>
        <v>男</v>
      </c>
      <c r="F20" s="9" t="str">
        <f>"22000100130"</f>
        <v>22000100130</v>
      </c>
    </row>
    <row r="21" spans="1:6" s="2" customFormat="1" ht="36" customHeight="1">
      <c r="A21" s="9">
        <v>19</v>
      </c>
      <c r="B21" s="9" t="str">
        <f t="shared" si="0"/>
        <v>001</v>
      </c>
      <c r="C21" s="10" t="s">
        <v>6</v>
      </c>
      <c r="D21" s="9" t="str">
        <f>"柴小慧"</f>
        <v>柴小慧</v>
      </c>
      <c r="E21" s="9" t="str">
        <f>"女"</f>
        <v>女</v>
      </c>
      <c r="F21" s="9" t="str">
        <f>"22000100201"</f>
        <v>22000100201</v>
      </c>
    </row>
    <row r="22" spans="1:6" s="2" customFormat="1" ht="36" customHeight="1">
      <c r="A22" s="9">
        <v>20</v>
      </c>
      <c r="B22" s="9" t="str">
        <f t="shared" si="0"/>
        <v>001</v>
      </c>
      <c r="C22" s="10" t="s">
        <v>6</v>
      </c>
      <c r="D22" s="9" t="str">
        <f>"乔爽"</f>
        <v>乔爽</v>
      </c>
      <c r="E22" s="9" t="str">
        <f>"男"</f>
        <v>男</v>
      </c>
      <c r="F22" s="9" t="str">
        <f>"22000100202"</f>
        <v>22000100202</v>
      </c>
    </row>
    <row r="23" spans="1:6" s="2" customFormat="1" ht="36" customHeight="1">
      <c r="A23" s="9">
        <v>21</v>
      </c>
      <c r="B23" s="9" t="str">
        <f t="shared" si="0"/>
        <v>001</v>
      </c>
      <c r="C23" s="10" t="s">
        <v>6</v>
      </c>
      <c r="D23" s="9" t="str">
        <f>"罗清志"</f>
        <v>罗清志</v>
      </c>
      <c r="E23" s="9" t="str">
        <f>"男"</f>
        <v>男</v>
      </c>
      <c r="F23" s="9" t="str">
        <f>"22000100204"</f>
        <v>22000100204</v>
      </c>
    </row>
    <row r="24" spans="1:6" s="2" customFormat="1" ht="36" customHeight="1">
      <c r="A24" s="9">
        <v>22</v>
      </c>
      <c r="B24" s="9" t="str">
        <f t="shared" si="0"/>
        <v>001</v>
      </c>
      <c r="C24" s="10" t="s">
        <v>6</v>
      </c>
      <c r="D24" s="9" t="str">
        <f>"李典"</f>
        <v>李典</v>
      </c>
      <c r="E24" s="9" t="str">
        <f>"男"</f>
        <v>男</v>
      </c>
      <c r="F24" s="9" t="str">
        <f>"22000100207"</f>
        <v>22000100207</v>
      </c>
    </row>
    <row r="25" spans="1:6" s="2" customFormat="1" ht="36" customHeight="1">
      <c r="A25" s="9">
        <v>23</v>
      </c>
      <c r="B25" s="9" t="str">
        <f t="shared" si="0"/>
        <v>001</v>
      </c>
      <c r="C25" s="10" t="s">
        <v>6</v>
      </c>
      <c r="D25" s="9" t="str">
        <f>"段玉雷"</f>
        <v>段玉雷</v>
      </c>
      <c r="E25" s="9" t="str">
        <f>"男"</f>
        <v>男</v>
      </c>
      <c r="F25" s="9" t="str">
        <f>"22000100208"</f>
        <v>22000100208</v>
      </c>
    </row>
    <row r="26" spans="1:6" s="2" customFormat="1" ht="36" customHeight="1">
      <c r="A26" s="9">
        <v>252</v>
      </c>
      <c r="B26" s="9" t="s">
        <v>7</v>
      </c>
      <c r="C26" s="9" t="s">
        <v>6</v>
      </c>
      <c r="D26" s="9" t="s">
        <v>8</v>
      </c>
      <c r="E26" s="9" t="s">
        <v>9</v>
      </c>
      <c r="F26" s="9" t="s">
        <v>10</v>
      </c>
    </row>
    <row r="27" spans="1:6" s="2" customFormat="1" ht="36" customHeight="1">
      <c r="A27" s="9">
        <v>24</v>
      </c>
      <c r="B27" s="9" t="str">
        <f t="shared" ref="B27:B40" si="3">"001"</f>
        <v>001</v>
      </c>
      <c r="C27" s="10" t="s">
        <v>6</v>
      </c>
      <c r="D27" s="9" t="str">
        <f>"姚良博"</f>
        <v>姚良博</v>
      </c>
      <c r="E27" s="9" t="str">
        <f>"男"</f>
        <v>男</v>
      </c>
      <c r="F27" s="9" t="str">
        <f>"22000100212"</f>
        <v>22000100212</v>
      </c>
    </row>
    <row r="28" spans="1:6" s="2" customFormat="1" ht="36" customHeight="1">
      <c r="A28" s="9">
        <v>25</v>
      </c>
      <c r="B28" s="9" t="str">
        <f t="shared" si="3"/>
        <v>001</v>
      </c>
      <c r="C28" s="10" t="s">
        <v>6</v>
      </c>
      <c r="D28" s="9" t="str">
        <f>"韩威"</f>
        <v>韩威</v>
      </c>
      <c r="E28" s="9" t="str">
        <f>"男"</f>
        <v>男</v>
      </c>
      <c r="F28" s="9" t="str">
        <f>"22000100213"</f>
        <v>22000100213</v>
      </c>
    </row>
    <row r="29" spans="1:6" s="2" customFormat="1" ht="36" customHeight="1">
      <c r="A29" s="9">
        <v>26</v>
      </c>
      <c r="B29" s="9" t="str">
        <f t="shared" si="3"/>
        <v>001</v>
      </c>
      <c r="C29" s="10" t="s">
        <v>6</v>
      </c>
      <c r="D29" s="9" t="str">
        <f>"赵璐"</f>
        <v>赵璐</v>
      </c>
      <c r="E29" s="9" t="str">
        <f>"女"</f>
        <v>女</v>
      </c>
      <c r="F29" s="9" t="str">
        <f>"22000100216"</f>
        <v>22000100216</v>
      </c>
    </row>
    <row r="30" spans="1:6" s="2" customFormat="1" ht="36" customHeight="1">
      <c r="A30" s="9">
        <v>27</v>
      </c>
      <c r="B30" s="9" t="str">
        <f t="shared" si="3"/>
        <v>001</v>
      </c>
      <c r="C30" s="10" t="s">
        <v>6</v>
      </c>
      <c r="D30" s="9" t="str">
        <f>"孙雪"</f>
        <v>孙雪</v>
      </c>
      <c r="E30" s="9" t="str">
        <f>"女"</f>
        <v>女</v>
      </c>
      <c r="F30" s="9" t="str">
        <f>"22000100217"</f>
        <v>22000100217</v>
      </c>
    </row>
    <row r="31" spans="1:6" s="2" customFormat="1" ht="36" customHeight="1">
      <c r="A31" s="9">
        <v>28</v>
      </c>
      <c r="B31" s="9" t="str">
        <f t="shared" si="3"/>
        <v>001</v>
      </c>
      <c r="C31" s="10" t="s">
        <v>6</v>
      </c>
      <c r="D31" s="9" t="str">
        <f>"党燕丽"</f>
        <v>党燕丽</v>
      </c>
      <c r="E31" s="9" t="str">
        <f>"女"</f>
        <v>女</v>
      </c>
      <c r="F31" s="9" t="str">
        <f>"22000100218"</f>
        <v>22000100218</v>
      </c>
    </row>
    <row r="32" spans="1:6" s="2" customFormat="1" ht="36" customHeight="1">
      <c r="A32" s="9">
        <v>29</v>
      </c>
      <c r="B32" s="9" t="str">
        <f t="shared" si="3"/>
        <v>001</v>
      </c>
      <c r="C32" s="10" t="s">
        <v>6</v>
      </c>
      <c r="D32" s="9" t="str">
        <f>"王洪涛"</f>
        <v>王洪涛</v>
      </c>
      <c r="E32" s="9" t="str">
        <f t="shared" ref="E32:E37" si="4">"男"</f>
        <v>男</v>
      </c>
      <c r="F32" s="9" t="str">
        <f>"22000100219"</f>
        <v>22000100219</v>
      </c>
    </row>
    <row r="33" spans="1:6" s="2" customFormat="1" ht="36" customHeight="1">
      <c r="A33" s="9">
        <v>30</v>
      </c>
      <c r="B33" s="9" t="str">
        <f t="shared" si="3"/>
        <v>001</v>
      </c>
      <c r="C33" s="10" t="s">
        <v>6</v>
      </c>
      <c r="D33" s="9" t="str">
        <f>"涂保勇"</f>
        <v>涂保勇</v>
      </c>
      <c r="E33" s="9" t="str">
        <f t="shared" si="4"/>
        <v>男</v>
      </c>
      <c r="F33" s="9" t="str">
        <f>"22000100220"</f>
        <v>22000100220</v>
      </c>
    </row>
    <row r="34" spans="1:6" s="2" customFormat="1" ht="36" customHeight="1">
      <c r="A34" s="9">
        <v>31</v>
      </c>
      <c r="B34" s="9" t="str">
        <f t="shared" si="3"/>
        <v>001</v>
      </c>
      <c r="C34" s="10" t="s">
        <v>6</v>
      </c>
      <c r="D34" s="9" t="str">
        <f>"古中领"</f>
        <v>古中领</v>
      </c>
      <c r="E34" s="9" t="str">
        <f t="shared" si="4"/>
        <v>男</v>
      </c>
      <c r="F34" s="9" t="str">
        <f>"22000100221"</f>
        <v>22000100221</v>
      </c>
    </row>
    <row r="35" spans="1:6" s="2" customFormat="1" ht="36" customHeight="1">
      <c r="A35" s="9">
        <v>32</v>
      </c>
      <c r="B35" s="9" t="str">
        <f t="shared" si="3"/>
        <v>001</v>
      </c>
      <c r="C35" s="10" t="s">
        <v>6</v>
      </c>
      <c r="D35" s="9" t="str">
        <f>"常保磊"</f>
        <v>常保磊</v>
      </c>
      <c r="E35" s="9" t="str">
        <f t="shared" si="4"/>
        <v>男</v>
      </c>
      <c r="F35" s="9" t="str">
        <f>"22000100222"</f>
        <v>22000100222</v>
      </c>
    </row>
    <row r="36" spans="1:6" s="2" customFormat="1" ht="36" customHeight="1">
      <c r="A36" s="9">
        <v>33</v>
      </c>
      <c r="B36" s="9" t="str">
        <f t="shared" si="3"/>
        <v>001</v>
      </c>
      <c r="C36" s="10" t="s">
        <v>6</v>
      </c>
      <c r="D36" s="9" t="str">
        <f>"杨涛"</f>
        <v>杨涛</v>
      </c>
      <c r="E36" s="9" t="str">
        <f t="shared" si="4"/>
        <v>男</v>
      </c>
      <c r="F36" s="9" t="str">
        <f>"22000100223"</f>
        <v>22000100223</v>
      </c>
    </row>
    <row r="37" spans="1:6" s="2" customFormat="1" ht="36" customHeight="1">
      <c r="A37" s="9">
        <v>34</v>
      </c>
      <c r="B37" s="9" t="str">
        <f t="shared" si="3"/>
        <v>001</v>
      </c>
      <c r="C37" s="10" t="s">
        <v>6</v>
      </c>
      <c r="D37" s="9" t="str">
        <f>"朱渊文"</f>
        <v>朱渊文</v>
      </c>
      <c r="E37" s="9" t="str">
        <f t="shared" si="4"/>
        <v>男</v>
      </c>
      <c r="F37" s="9" t="str">
        <f>"22000100224"</f>
        <v>22000100224</v>
      </c>
    </row>
    <row r="38" spans="1:6" s="2" customFormat="1" ht="36" customHeight="1">
      <c r="A38" s="9">
        <v>35</v>
      </c>
      <c r="B38" s="9" t="str">
        <f t="shared" si="3"/>
        <v>001</v>
      </c>
      <c r="C38" s="10" t="s">
        <v>6</v>
      </c>
      <c r="D38" s="9" t="str">
        <f>"孙雪"</f>
        <v>孙雪</v>
      </c>
      <c r="E38" s="9" t="str">
        <f>"女"</f>
        <v>女</v>
      </c>
      <c r="F38" s="9" t="str">
        <f>"22000100226"</f>
        <v>22000100226</v>
      </c>
    </row>
    <row r="39" spans="1:6" s="2" customFormat="1" ht="36" customHeight="1">
      <c r="A39" s="9">
        <v>36</v>
      </c>
      <c r="B39" s="9" t="str">
        <f t="shared" si="3"/>
        <v>001</v>
      </c>
      <c r="C39" s="10" t="s">
        <v>6</v>
      </c>
      <c r="D39" s="9" t="str">
        <f>"向东辉"</f>
        <v>向东辉</v>
      </c>
      <c r="E39" s="9" t="str">
        <f>"男"</f>
        <v>男</v>
      </c>
      <c r="F39" s="9" t="str">
        <f>"22000100227"</f>
        <v>22000100227</v>
      </c>
    </row>
    <row r="40" spans="1:6" s="2" customFormat="1" ht="36" customHeight="1">
      <c r="A40" s="9">
        <v>37</v>
      </c>
      <c r="B40" s="9" t="str">
        <f t="shared" si="3"/>
        <v>001</v>
      </c>
      <c r="C40" s="10" t="s">
        <v>6</v>
      </c>
      <c r="D40" s="9" t="str">
        <f>"马晓乾"</f>
        <v>马晓乾</v>
      </c>
      <c r="E40" s="9" t="str">
        <f>"男"</f>
        <v>男</v>
      </c>
      <c r="F40" s="9" t="str">
        <f>"22000100228"</f>
        <v>22000100228</v>
      </c>
    </row>
    <row r="41" spans="1:6" s="2" customFormat="1" ht="36" customHeight="1">
      <c r="A41" s="9">
        <v>253</v>
      </c>
      <c r="B41" s="9" t="s">
        <v>7</v>
      </c>
      <c r="C41" s="9" t="s">
        <v>6</v>
      </c>
      <c r="D41" s="9" t="s">
        <v>11</v>
      </c>
      <c r="E41" s="9" t="s">
        <v>9</v>
      </c>
      <c r="F41" s="9" t="s">
        <v>12</v>
      </c>
    </row>
    <row r="42" spans="1:6" s="2" customFormat="1" ht="36" customHeight="1">
      <c r="A42" s="9">
        <v>38</v>
      </c>
      <c r="B42" s="9" t="str">
        <f>"001"</f>
        <v>001</v>
      </c>
      <c r="C42" s="10" t="s">
        <v>6</v>
      </c>
      <c r="D42" s="9" t="str">
        <f>"高广平"</f>
        <v>高广平</v>
      </c>
      <c r="E42" s="9" t="str">
        <f>"男"</f>
        <v>男</v>
      </c>
      <c r="F42" s="9" t="str">
        <f>"22000100301"</f>
        <v>22000100301</v>
      </c>
    </row>
    <row r="43" spans="1:6" s="2" customFormat="1" ht="36" customHeight="1">
      <c r="A43" s="9">
        <v>39</v>
      </c>
      <c r="B43" s="9" t="str">
        <f>"001"</f>
        <v>001</v>
      </c>
      <c r="C43" s="10" t="s">
        <v>6</v>
      </c>
      <c r="D43" s="9" t="str">
        <f>"张克胜"</f>
        <v>张克胜</v>
      </c>
      <c r="E43" s="9" t="str">
        <f>"男"</f>
        <v>男</v>
      </c>
      <c r="F43" s="9" t="str">
        <f>"22000100304"</f>
        <v>22000100304</v>
      </c>
    </row>
    <row r="44" spans="1:6" s="2" customFormat="1" ht="36" customHeight="1">
      <c r="A44" s="9">
        <v>254</v>
      </c>
      <c r="B44" s="9" t="s">
        <v>7</v>
      </c>
      <c r="C44" s="9" t="s">
        <v>6</v>
      </c>
      <c r="D44" s="9" t="s">
        <v>13</v>
      </c>
      <c r="E44" s="9" t="s">
        <v>9</v>
      </c>
      <c r="F44" s="9" t="s">
        <v>14</v>
      </c>
    </row>
    <row r="45" spans="1:6" s="2" customFormat="1" ht="36" customHeight="1">
      <c r="A45" s="9">
        <v>255</v>
      </c>
      <c r="B45" s="9" t="s">
        <v>7</v>
      </c>
      <c r="C45" s="9" t="s">
        <v>6</v>
      </c>
      <c r="D45" s="9" t="s">
        <v>15</v>
      </c>
      <c r="E45" s="9" t="s">
        <v>9</v>
      </c>
      <c r="F45" s="9" t="s">
        <v>16</v>
      </c>
    </row>
    <row r="46" spans="1:6" s="2" customFormat="1" ht="36" customHeight="1">
      <c r="A46" s="9">
        <v>40</v>
      </c>
      <c r="B46" s="9" t="str">
        <f t="shared" ref="B46:B66" si="5">"001"</f>
        <v>001</v>
      </c>
      <c r="C46" s="10" t="s">
        <v>6</v>
      </c>
      <c r="D46" s="9" t="str">
        <f>"周峰"</f>
        <v>周峰</v>
      </c>
      <c r="E46" s="9" t="str">
        <f t="shared" ref="E46:E56" si="6">"男"</f>
        <v>男</v>
      </c>
      <c r="F46" s="9" t="str">
        <f>"22000100310"</f>
        <v>22000100310</v>
      </c>
    </row>
    <row r="47" spans="1:6" s="2" customFormat="1" ht="36" customHeight="1">
      <c r="A47" s="9">
        <v>41</v>
      </c>
      <c r="B47" s="9" t="str">
        <f t="shared" si="5"/>
        <v>001</v>
      </c>
      <c r="C47" s="10" t="s">
        <v>6</v>
      </c>
      <c r="D47" s="9" t="str">
        <f>"耿泊"</f>
        <v>耿泊</v>
      </c>
      <c r="E47" s="9" t="str">
        <f t="shared" si="6"/>
        <v>男</v>
      </c>
      <c r="F47" s="9" t="str">
        <f>"22000100311"</f>
        <v>22000100311</v>
      </c>
    </row>
    <row r="48" spans="1:6" s="2" customFormat="1" ht="36" customHeight="1">
      <c r="A48" s="9">
        <v>42</v>
      </c>
      <c r="B48" s="9" t="str">
        <f t="shared" si="5"/>
        <v>001</v>
      </c>
      <c r="C48" s="10" t="s">
        <v>6</v>
      </c>
      <c r="D48" s="9" t="str">
        <f>"李帅"</f>
        <v>李帅</v>
      </c>
      <c r="E48" s="9" t="str">
        <f t="shared" si="6"/>
        <v>男</v>
      </c>
      <c r="F48" s="9" t="str">
        <f>"22000100312"</f>
        <v>22000100312</v>
      </c>
    </row>
    <row r="49" spans="1:6" s="2" customFormat="1" ht="36" customHeight="1">
      <c r="A49" s="9">
        <v>43</v>
      </c>
      <c r="B49" s="9" t="str">
        <f t="shared" si="5"/>
        <v>001</v>
      </c>
      <c r="C49" s="10" t="s">
        <v>6</v>
      </c>
      <c r="D49" s="9" t="str">
        <f>"王建成"</f>
        <v>王建成</v>
      </c>
      <c r="E49" s="9" t="str">
        <f t="shared" si="6"/>
        <v>男</v>
      </c>
      <c r="F49" s="9" t="str">
        <f>"22000100313"</f>
        <v>22000100313</v>
      </c>
    </row>
    <row r="50" spans="1:6" s="2" customFormat="1" ht="36" customHeight="1">
      <c r="A50" s="9">
        <v>44</v>
      </c>
      <c r="B50" s="9" t="str">
        <f t="shared" si="5"/>
        <v>001</v>
      </c>
      <c r="C50" s="10" t="s">
        <v>6</v>
      </c>
      <c r="D50" s="9" t="str">
        <f>"蔡勇"</f>
        <v>蔡勇</v>
      </c>
      <c r="E50" s="9" t="str">
        <f t="shared" si="6"/>
        <v>男</v>
      </c>
      <c r="F50" s="9" t="str">
        <f>"22000100315"</f>
        <v>22000100315</v>
      </c>
    </row>
    <row r="51" spans="1:6" s="2" customFormat="1" ht="36" customHeight="1">
      <c r="A51" s="9">
        <v>45</v>
      </c>
      <c r="B51" s="9" t="str">
        <f t="shared" si="5"/>
        <v>001</v>
      </c>
      <c r="C51" s="10" t="s">
        <v>6</v>
      </c>
      <c r="D51" s="9" t="str">
        <f>"邵海洲"</f>
        <v>邵海洲</v>
      </c>
      <c r="E51" s="9" t="str">
        <f t="shared" si="6"/>
        <v>男</v>
      </c>
      <c r="F51" s="9" t="str">
        <f>"22000100316"</f>
        <v>22000100316</v>
      </c>
    </row>
    <row r="52" spans="1:6" s="2" customFormat="1" ht="36" customHeight="1">
      <c r="A52" s="9">
        <v>46</v>
      </c>
      <c r="B52" s="9" t="str">
        <f t="shared" si="5"/>
        <v>001</v>
      </c>
      <c r="C52" s="10" t="s">
        <v>6</v>
      </c>
      <c r="D52" s="9" t="str">
        <f>"杨鹏"</f>
        <v>杨鹏</v>
      </c>
      <c r="E52" s="9" t="str">
        <f t="shared" si="6"/>
        <v>男</v>
      </c>
      <c r="F52" s="9" t="str">
        <f>"22000100318"</f>
        <v>22000100318</v>
      </c>
    </row>
    <row r="53" spans="1:6" s="2" customFormat="1" ht="36" customHeight="1">
      <c r="A53" s="9">
        <v>47</v>
      </c>
      <c r="B53" s="9" t="str">
        <f t="shared" si="5"/>
        <v>001</v>
      </c>
      <c r="C53" s="10" t="s">
        <v>6</v>
      </c>
      <c r="D53" s="9" t="str">
        <f>"朱家庆"</f>
        <v>朱家庆</v>
      </c>
      <c r="E53" s="9" t="str">
        <f t="shared" si="6"/>
        <v>男</v>
      </c>
      <c r="F53" s="9" t="str">
        <f>"22000100319"</f>
        <v>22000100319</v>
      </c>
    </row>
    <row r="54" spans="1:6" s="2" customFormat="1" ht="36" customHeight="1">
      <c r="A54" s="9">
        <v>48</v>
      </c>
      <c r="B54" s="9" t="str">
        <f t="shared" si="5"/>
        <v>001</v>
      </c>
      <c r="C54" s="10" t="s">
        <v>6</v>
      </c>
      <c r="D54" s="9" t="str">
        <f>"杨范"</f>
        <v>杨范</v>
      </c>
      <c r="E54" s="9" t="str">
        <f t="shared" si="6"/>
        <v>男</v>
      </c>
      <c r="F54" s="9" t="str">
        <f>"22000100320"</f>
        <v>22000100320</v>
      </c>
    </row>
    <row r="55" spans="1:6" s="2" customFormat="1" ht="36" customHeight="1">
      <c r="A55" s="9">
        <v>49</v>
      </c>
      <c r="B55" s="9" t="str">
        <f t="shared" si="5"/>
        <v>001</v>
      </c>
      <c r="C55" s="10" t="s">
        <v>6</v>
      </c>
      <c r="D55" s="9" t="str">
        <f>"王朝国"</f>
        <v>王朝国</v>
      </c>
      <c r="E55" s="9" t="str">
        <f t="shared" si="6"/>
        <v>男</v>
      </c>
      <c r="F55" s="9" t="str">
        <f>"22000100321"</f>
        <v>22000100321</v>
      </c>
    </row>
    <row r="56" spans="1:6" s="2" customFormat="1" ht="36" customHeight="1">
      <c r="A56" s="9">
        <v>50</v>
      </c>
      <c r="B56" s="9" t="str">
        <f t="shared" si="5"/>
        <v>001</v>
      </c>
      <c r="C56" s="10" t="s">
        <v>6</v>
      </c>
      <c r="D56" s="9" t="str">
        <f>"王军恩"</f>
        <v>王军恩</v>
      </c>
      <c r="E56" s="9" t="str">
        <f t="shared" si="6"/>
        <v>男</v>
      </c>
      <c r="F56" s="9" t="str">
        <f>"22000100322"</f>
        <v>22000100322</v>
      </c>
    </row>
    <row r="57" spans="1:6" s="2" customFormat="1" ht="36" customHeight="1">
      <c r="A57" s="9">
        <v>51</v>
      </c>
      <c r="B57" s="9" t="str">
        <f t="shared" si="5"/>
        <v>001</v>
      </c>
      <c r="C57" s="10" t="s">
        <v>6</v>
      </c>
      <c r="D57" s="9" t="str">
        <f>"姚涵钰"</f>
        <v>姚涵钰</v>
      </c>
      <c r="E57" s="9" t="str">
        <f>"女"</f>
        <v>女</v>
      </c>
      <c r="F57" s="9" t="str">
        <f>"22000100323"</f>
        <v>22000100323</v>
      </c>
    </row>
    <row r="58" spans="1:6" s="2" customFormat="1" ht="36" customHeight="1">
      <c r="A58" s="9">
        <v>52</v>
      </c>
      <c r="B58" s="9" t="str">
        <f t="shared" si="5"/>
        <v>001</v>
      </c>
      <c r="C58" s="10" t="s">
        <v>6</v>
      </c>
      <c r="D58" s="9" t="str">
        <f>"乔延生"</f>
        <v>乔延生</v>
      </c>
      <c r="E58" s="9" t="str">
        <f>"男"</f>
        <v>男</v>
      </c>
      <c r="F58" s="9" t="str">
        <f>"22000100324"</f>
        <v>22000100324</v>
      </c>
    </row>
    <row r="59" spans="1:6" s="2" customFormat="1" ht="36" customHeight="1">
      <c r="A59" s="9">
        <v>53</v>
      </c>
      <c r="B59" s="9" t="str">
        <f t="shared" si="5"/>
        <v>001</v>
      </c>
      <c r="C59" s="10" t="s">
        <v>6</v>
      </c>
      <c r="D59" s="9" t="s">
        <v>17</v>
      </c>
      <c r="E59" s="9" t="s">
        <v>9</v>
      </c>
      <c r="F59" s="9" t="str">
        <f>"22000100325"</f>
        <v>22000100325</v>
      </c>
    </row>
    <row r="60" spans="1:6" s="2" customFormat="1" ht="36" customHeight="1">
      <c r="A60" s="9">
        <v>54</v>
      </c>
      <c r="B60" s="9" t="str">
        <f t="shared" si="5"/>
        <v>001</v>
      </c>
      <c r="C60" s="10" t="s">
        <v>6</v>
      </c>
      <c r="D60" s="9" t="str">
        <f>"李蕊"</f>
        <v>李蕊</v>
      </c>
      <c r="E60" s="9" t="str">
        <f>"女"</f>
        <v>女</v>
      </c>
      <c r="F60" s="9" t="str">
        <f>"22000100327"</f>
        <v>22000100327</v>
      </c>
    </row>
    <row r="61" spans="1:6" s="2" customFormat="1" ht="36" customHeight="1">
      <c r="A61" s="9">
        <v>55</v>
      </c>
      <c r="B61" s="9" t="str">
        <f t="shared" si="5"/>
        <v>001</v>
      </c>
      <c r="C61" s="10" t="s">
        <v>6</v>
      </c>
      <c r="D61" s="9" t="str">
        <f>"黄海彦"</f>
        <v>黄海彦</v>
      </c>
      <c r="E61" s="9" t="str">
        <f t="shared" ref="E61:E66" si="7">"男"</f>
        <v>男</v>
      </c>
      <c r="F61" s="9" t="str">
        <f>"22000100329"</f>
        <v>22000100329</v>
      </c>
    </row>
    <row r="62" spans="1:6" s="2" customFormat="1" ht="36" customHeight="1">
      <c r="A62" s="9">
        <v>56</v>
      </c>
      <c r="B62" s="9" t="str">
        <f t="shared" si="5"/>
        <v>001</v>
      </c>
      <c r="C62" s="10" t="s">
        <v>6</v>
      </c>
      <c r="D62" s="9" t="str">
        <f>"张豪杰"</f>
        <v>张豪杰</v>
      </c>
      <c r="E62" s="9" t="str">
        <f t="shared" si="7"/>
        <v>男</v>
      </c>
      <c r="F62" s="9" t="str">
        <f>"22000100330"</f>
        <v>22000100330</v>
      </c>
    </row>
    <row r="63" spans="1:6" s="2" customFormat="1" ht="36" customHeight="1">
      <c r="A63" s="9">
        <v>57</v>
      </c>
      <c r="B63" s="9" t="str">
        <f t="shared" si="5"/>
        <v>001</v>
      </c>
      <c r="C63" s="10" t="s">
        <v>6</v>
      </c>
      <c r="D63" s="9" t="str">
        <f>"王珂"</f>
        <v>王珂</v>
      </c>
      <c r="E63" s="9" t="str">
        <f t="shared" si="7"/>
        <v>男</v>
      </c>
      <c r="F63" s="9" t="str">
        <f>"22000100401"</f>
        <v>22000100401</v>
      </c>
    </row>
    <row r="64" spans="1:6" s="2" customFormat="1" ht="36" customHeight="1">
      <c r="A64" s="9">
        <v>58</v>
      </c>
      <c r="B64" s="9" t="str">
        <f t="shared" si="5"/>
        <v>001</v>
      </c>
      <c r="C64" s="10" t="s">
        <v>6</v>
      </c>
      <c r="D64" s="9" t="str">
        <f>"王一品"</f>
        <v>王一品</v>
      </c>
      <c r="E64" s="9" t="str">
        <f t="shared" si="7"/>
        <v>男</v>
      </c>
      <c r="F64" s="9" t="str">
        <f>"22000100403"</f>
        <v>22000100403</v>
      </c>
    </row>
    <row r="65" spans="1:6" s="2" customFormat="1" ht="36" customHeight="1">
      <c r="A65" s="9">
        <v>59</v>
      </c>
      <c r="B65" s="9" t="str">
        <f t="shared" si="5"/>
        <v>001</v>
      </c>
      <c r="C65" s="10" t="s">
        <v>6</v>
      </c>
      <c r="D65" s="9" t="str">
        <f>"王硕"</f>
        <v>王硕</v>
      </c>
      <c r="E65" s="9" t="str">
        <f t="shared" si="7"/>
        <v>男</v>
      </c>
      <c r="F65" s="9" t="str">
        <f>"22000100404"</f>
        <v>22000100404</v>
      </c>
    </row>
    <row r="66" spans="1:6" s="2" customFormat="1" ht="36" customHeight="1">
      <c r="A66" s="9">
        <v>60</v>
      </c>
      <c r="B66" s="9" t="str">
        <f t="shared" si="5"/>
        <v>001</v>
      </c>
      <c r="C66" s="10" t="s">
        <v>6</v>
      </c>
      <c r="D66" s="9" t="str">
        <f>"韩家钦"</f>
        <v>韩家钦</v>
      </c>
      <c r="E66" s="9" t="str">
        <f t="shared" si="7"/>
        <v>男</v>
      </c>
      <c r="F66" s="9" t="str">
        <f>"22000100405"</f>
        <v>22000100405</v>
      </c>
    </row>
    <row r="67" spans="1:6" s="2" customFormat="1" ht="36" customHeight="1">
      <c r="A67" s="9">
        <v>256</v>
      </c>
      <c r="B67" s="9" t="s">
        <v>7</v>
      </c>
      <c r="C67" s="9" t="s">
        <v>6</v>
      </c>
      <c r="D67" s="9" t="s">
        <v>18</v>
      </c>
      <c r="E67" s="9" t="s">
        <v>9</v>
      </c>
      <c r="F67" s="9" t="s">
        <v>19</v>
      </c>
    </row>
    <row r="68" spans="1:6" s="2" customFormat="1" ht="36" customHeight="1">
      <c r="A68" s="9">
        <v>61</v>
      </c>
      <c r="B68" s="9" t="str">
        <f t="shared" ref="B68:B77" si="8">"001"</f>
        <v>001</v>
      </c>
      <c r="C68" s="10" t="s">
        <v>6</v>
      </c>
      <c r="D68" s="9" t="str">
        <f>"赵乾"</f>
        <v>赵乾</v>
      </c>
      <c r="E68" s="9" t="str">
        <f>"男"</f>
        <v>男</v>
      </c>
      <c r="F68" s="9" t="str">
        <f>"22000100408"</f>
        <v>22000100408</v>
      </c>
    </row>
    <row r="69" spans="1:6" s="2" customFormat="1" ht="36" customHeight="1">
      <c r="A69" s="9">
        <v>62</v>
      </c>
      <c r="B69" s="9" t="str">
        <f t="shared" si="8"/>
        <v>001</v>
      </c>
      <c r="C69" s="10" t="s">
        <v>6</v>
      </c>
      <c r="D69" s="9" t="str">
        <f>"刘锰"</f>
        <v>刘锰</v>
      </c>
      <c r="E69" s="9" t="str">
        <f>"男"</f>
        <v>男</v>
      </c>
      <c r="F69" s="9" t="str">
        <f>"22000100409"</f>
        <v>22000100409</v>
      </c>
    </row>
    <row r="70" spans="1:6" s="2" customFormat="1" ht="36" customHeight="1">
      <c r="A70" s="9">
        <v>63</v>
      </c>
      <c r="B70" s="9" t="str">
        <f t="shared" si="8"/>
        <v>001</v>
      </c>
      <c r="C70" s="10" t="s">
        <v>6</v>
      </c>
      <c r="D70" s="9" t="str">
        <f>"郑婉君"</f>
        <v>郑婉君</v>
      </c>
      <c r="E70" s="9" t="str">
        <f>"女"</f>
        <v>女</v>
      </c>
      <c r="F70" s="9" t="str">
        <f>"22000100410"</f>
        <v>22000100410</v>
      </c>
    </row>
    <row r="71" spans="1:6" s="2" customFormat="1" ht="36" customHeight="1">
      <c r="A71" s="9">
        <v>64</v>
      </c>
      <c r="B71" s="9" t="str">
        <f t="shared" si="8"/>
        <v>001</v>
      </c>
      <c r="C71" s="10" t="s">
        <v>6</v>
      </c>
      <c r="D71" s="9" t="str">
        <f>"胡坦"</f>
        <v>胡坦</v>
      </c>
      <c r="E71" s="9" t="str">
        <f>"男"</f>
        <v>男</v>
      </c>
      <c r="F71" s="9" t="str">
        <f>"22000100411"</f>
        <v>22000100411</v>
      </c>
    </row>
    <row r="72" spans="1:6" s="2" customFormat="1" ht="36" customHeight="1">
      <c r="A72" s="9">
        <v>65</v>
      </c>
      <c r="B72" s="9" t="str">
        <f t="shared" si="8"/>
        <v>001</v>
      </c>
      <c r="C72" s="10" t="s">
        <v>6</v>
      </c>
      <c r="D72" s="9" t="str">
        <f>"李留宝"</f>
        <v>李留宝</v>
      </c>
      <c r="E72" s="9" t="str">
        <f>"男"</f>
        <v>男</v>
      </c>
      <c r="F72" s="9" t="str">
        <f>"22000100412"</f>
        <v>22000100412</v>
      </c>
    </row>
    <row r="73" spans="1:6" s="2" customFormat="1" ht="36" customHeight="1">
      <c r="A73" s="9">
        <v>66</v>
      </c>
      <c r="B73" s="9" t="str">
        <f t="shared" si="8"/>
        <v>001</v>
      </c>
      <c r="C73" s="10" t="s">
        <v>6</v>
      </c>
      <c r="D73" s="9" t="str">
        <f>"耿江"</f>
        <v>耿江</v>
      </c>
      <c r="E73" s="9" t="str">
        <f>"男"</f>
        <v>男</v>
      </c>
      <c r="F73" s="9" t="str">
        <f>"22000100413"</f>
        <v>22000100413</v>
      </c>
    </row>
    <row r="74" spans="1:6" s="2" customFormat="1" ht="36" customHeight="1">
      <c r="A74" s="9">
        <v>67</v>
      </c>
      <c r="B74" s="9" t="str">
        <f t="shared" si="8"/>
        <v>001</v>
      </c>
      <c r="C74" s="10" t="s">
        <v>6</v>
      </c>
      <c r="D74" s="9" t="str">
        <f>"沈志霞"</f>
        <v>沈志霞</v>
      </c>
      <c r="E74" s="9" t="str">
        <f>"女"</f>
        <v>女</v>
      </c>
      <c r="F74" s="9" t="str">
        <f>"22000100415"</f>
        <v>22000100415</v>
      </c>
    </row>
    <row r="75" spans="1:6" s="2" customFormat="1" ht="36" customHeight="1">
      <c r="A75" s="9">
        <v>68</v>
      </c>
      <c r="B75" s="9" t="str">
        <f t="shared" si="8"/>
        <v>001</v>
      </c>
      <c r="C75" s="10" t="s">
        <v>6</v>
      </c>
      <c r="D75" s="9" t="str">
        <f>"张淼"</f>
        <v>张淼</v>
      </c>
      <c r="E75" s="9" t="str">
        <f>"女"</f>
        <v>女</v>
      </c>
      <c r="F75" s="9" t="str">
        <f>"22000100416"</f>
        <v>22000100416</v>
      </c>
    </row>
    <row r="76" spans="1:6" s="2" customFormat="1" ht="36" customHeight="1">
      <c r="A76" s="9">
        <v>69</v>
      </c>
      <c r="B76" s="9" t="str">
        <f t="shared" si="8"/>
        <v>001</v>
      </c>
      <c r="C76" s="10" t="s">
        <v>6</v>
      </c>
      <c r="D76" s="9" t="str">
        <f>"刘龙江"</f>
        <v>刘龙江</v>
      </c>
      <c r="E76" s="9" t="str">
        <f>"男"</f>
        <v>男</v>
      </c>
      <c r="F76" s="9" t="str">
        <f>"22000100417"</f>
        <v>22000100417</v>
      </c>
    </row>
    <row r="77" spans="1:6" s="2" customFormat="1" ht="36" customHeight="1">
      <c r="A77" s="9">
        <v>70</v>
      </c>
      <c r="B77" s="9" t="str">
        <f t="shared" si="8"/>
        <v>001</v>
      </c>
      <c r="C77" s="10" t="s">
        <v>6</v>
      </c>
      <c r="D77" s="9" t="str">
        <f>"李森"</f>
        <v>李森</v>
      </c>
      <c r="E77" s="9" t="str">
        <f>"男"</f>
        <v>男</v>
      </c>
      <c r="F77" s="9" t="str">
        <f>"22000100418"</f>
        <v>22000100418</v>
      </c>
    </row>
    <row r="78" spans="1:6" s="2" customFormat="1" ht="36" customHeight="1">
      <c r="A78" s="9">
        <v>257</v>
      </c>
      <c r="B78" s="9" t="s">
        <v>7</v>
      </c>
      <c r="C78" s="9" t="s">
        <v>6</v>
      </c>
      <c r="D78" s="9" t="s">
        <v>20</v>
      </c>
      <c r="E78" s="9" t="s">
        <v>9</v>
      </c>
      <c r="F78" s="9" t="s">
        <v>21</v>
      </c>
    </row>
    <row r="79" spans="1:6" s="2" customFormat="1" ht="36" customHeight="1">
      <c r="A79" s="9">
        <v>71</v>
      </c>
      <c r="B79" s="9" t="str">
        <f>"001"</f>
        <v>001</v>
      </c>
      <c r="C79" s="10" t="s">
        <v>6</v>
      </c>
      <c r="D79" s="9" t="str">
        <f>"郝齐现"</f>
        <v>郝齐现</v>
      </c>
      <c r="E79" s="9" t="str">
        <f>"男"</f>
        <v>男</v>
      </c>
      <c r="F79" s="9" t="str">
        <f>"22000100420"</f>
        <v>22000100420</v>
      </c>
    </row>
    <row r="80" spans="1:6" s="2" customFormat="1" ht="36" customHeight="1">
      <c r="A80" s="9">
        <v>258</v>
      </c>
      <c r="B80" s="9" t="s">
        <v>7</v>
      </c>
      <c r="C80" s="9" t="s">
        <v>6</v>
      </c>
      <c r="D80" s="9" t="s">
        <v>22</v>
      </c>
      <c r="E80" s="9" t="s">
        <v>9</v>
      </c>
      <c r="F80" s="9" t="s">
        <v>23</v>
      </c>
    </row>
    <row r="81" spans="1:6" s="2" customFormat="1" ht="36" customHeight="1">
      <c r="A81" s="9">
        <v>72</v>
      </c>
      <c r="B81" s="9" t="str">
        <f t="shared" ref="B81:B102" si="9">"001"</f>
        <v>001</v>
      </c>
      <c r="C81" s="10" t="s">
        <v>6</v>
      </c>
      <c r="D81" s="9" t="str">
        <f>"李蓓"</f>
        <v>李蓓</v>
      </c>
      <c r="E81" s="9" t="str">
        <f>"女"</f>
        <v>女</v>
      </c>
      <c r="F81" s="9" t="str">
        <f>"22000100424"</f>
        <v>22000100424</v>
      </c>
    </row>
    <row r="82" spans="1:6" s="2" customFormat="1" ht="36" customHeight="1">
      <c r="A82" s="9">
        <v>73</v>
      </c>
      <c r="B82" s="9" t="str">
        <f t="shared" si="9"/>
        <v>001</v>
      </c>
      <c r="C82" s="10" t="s">
        <v>6</v>
      </c>
      <c r="D82" s="9" t="str">
        <f>"张俊生"</f>
        <v>张俊生</v>
      </c>
      <c r="E82" s="9" t="str">
        <f t="shared" ref="E82:E93" si="10">"男"</f>
        <v>男</v>
      </c>
      <c r="F82" s="9" t="str">
        <f>"22000100427"</f>
        <v>22000100427</v>
      </c>
    </row>
    <row r="83" spans="1:6" s="2" customFormat="1" ht="36" customHeight="1">
      <c r="A83" s="9">
        <v>74</v>
      </c>
      <c r="B83" s="9" t="str">
        <f t="shared" si="9"/>
        <v>001</v>
      </c>
      <c r="C83" s="10" t="s">
        <v>6</v>
      </c>
      <c r="D83" s="9" t="str">
        <f>"王庚洋"</f>
        <v>王庚洋</v>
      </c>
      <c r="E83" s="9" t="str">
        <f t="shared" si="10"/>
        <v>男</v>
      </c>
      <c r="F83" s="9" t="str">
        <f>"22000100501"</f>
        <v>22000100501</v>
      </c>
    </row>
    <row r="84" spans="1:6" s="2" customFormat="1" ht="36" customHeight="1">
      <c r="A84" s="9">
        <v>75</v>
      </c>
      <c r="B84" s="9" t="str">
        <f t="shared" si="9"/>
        <v>001</v>
      </c>
      <c r="C84" s="10" t="s">
        <v>6</v>
      </c>
      <c r="D84" s="9" t="str">
        <f>"刘超"</f>
        <v>刘超</v>
      </c>
      <c r="E84" s="9" t="str">
        <f t="shared" si="10"/>
        <v>男</v>
      </c>
      <c r="F84" s="9" t="str">
        <f>"22000100502"</f>
        <v>22000100502</v>
      </c>
    </row>
    <row r="85" spans="1:6" s="2" customFormat="1" ht="36" customHeight="1">
      <c r="A85" s="9">
        <v>76</v>
      </c>
      <c r="B85" s="9" t="str">
        <f t="shared" si="9"/>
        <v>001</v>
      </c>
      <c r="C85" s="10" t="s">
        <v>6</v>
      </c>
      <c r="D85" s="9" t="str">
        <f>"曹炳卿"</f>
        <v>曹炳卿</v>
      </c>
      <c r="E85" s="9" t="str">
        <f t="shared" si="10"/>
        <v>男</v>
      </c>
      <c r="F85" s="9" t="str">
        <f>"22000100503"</f>
        <v>22000100503</v>
      </c>
    </row>
    <row r="86" spans="1:6" s="2" customFormat="1" ht="36" customHeight="1">
      <c r="A86" s="9">
        <v>77</v>
      </c>
      <c r="B86" s="9" t="str">
        <f t="shared" si="9"/>
        <v>001</v>
      </c>
      <c r="C86" s="10" t="s">
        <v>6</v>
      </c>
      <c r="D86" s="9" t="str">
        <f>"朱玉鹏"</f>
        <v>朱玉鹏</v>
      </c>
      <c r="E86" s="9" t="str">
        <f t="shared" si="10"/>
        <v>男</v>
      </c>
      <c r="F86" s="9" t="str">
        <f>"22000100504"</f>
        <v>22000100504</v>
      </c>
    </row>
    <row r="87" spans="1:6" s="2" customFormat="1" ht="36" customHeight="1">
      <c r="A87" s="9">
        <v>78</v>
      </c>
      <c r="B87" s="9" t="str">
        <f t="shared" si="9"/>
        <v>001</v>
      </c>
      <c r="C87" s="10" t="s">
        <v>6</v>
      </c>
      <c r="D87" s="9" t="str">
        <f>"郭梦岳"</f>
        <v>郭梦岳</v>
      </c>
      <c r="E87" s="9" t="str">
        <f t="shared" si="10"/>
        <v>男</v>
      </c>
      <c r="F87" s="9" t="str">
        <f>"22000100506"</f>
        <v>22000100506</v>
      </c>
    </row>
    <row r="88" spans="1:6" s="2" customFormat="1" ht="36" customHeight="1">
      <c r="A88" s="9">
        <v>79</v>
      </c>
      <c r="B88" s="9" t="str">
        <f t="shared" si="9"/>
        <v>001</v>
      </c>
      <c r="C88" s="10" t="s">
        <v>6</v>
      </c>
      <c r="D88" s="9" t="str">
        <f>"张骥"</f>
        <v>张骥</v>
      </c>
      <c r="E88" s="9" t="str">
        <f t="shared" si="10"/>
        <v>男</v>
      </c>
      <c r="F88" s="9" t="str">
        <f>"22000100507"</f>
        <v>22000100507</v>
      </c>
    </row>
    <row r="89" spans="1:6" s="2" customFormat="1" ht="36" customHeight="1">
      <c r="A89" s="9">
        <v>80</v>
      </c>
      <c r="B89" s="9" t="str">
        <f t="shared" si="9"/>
        <v>001</v>
      </c>
      <c r="C89" s="10" t="s">
        <v>6</v>
      </c>
      <c r="D89" s="9" t="str">
        <f>"刘克"</f>
        <v>刘克</v>
      </c>
      <c r="E89" s="9" t="str">
        <f t="shared" si="10"/>
        <v>男</v>
      </c>
      <c r="F89" s="9" t="str">
        <f>"22000100508"</f>
        <v>22000100508</v>
      </c>
    </row>
    <row r="90" spans="1:6" s="2" customFormat="1" ht="36" customHeight="1">
      <c r="A90" s="9">
        <v>81</v>
      </c>
      <c r="B90" s="9" t="str">
        <f t="shared" si="9"/>
        <v>001</v>
      </c>
      <c r="C90" s="10" t="s">
        <v>6</v>
      </c>
      <c r="D90" s="9" t="str">
        <f>"张海涛"</f>
        <v>张海涛</v>
      </c>
      <c r="E90" s="9" t="str">
        <f t="shared" si="10"/>
        <v>男</v>
      </c>
      <c r="F90" s="9" t="str">
        <f>"22000100509"</f>
        <v>22000100509</v>
      </c>
    </row>
    <row r="91" spans="1:6" s="2" customFormat="1" ht="36" customHeight="1">
      <c r="A91" s="9">
        <v>82</v>
      </c>
      <c r="B91" s="9" t="str">
        <f t="shared" si="9"/>
        <v>001</v>
      </c>
      <c r="C91" s="10" t="s">
        <v>6</v>
      </c>
      <c r="D91" s="9" t="str">
        <f>"赵延保"</f>
        <v>赵延保</v>
      </c>
      <c r="E91" s="9" t="str">
        <f t="shared" si="10"/>
        <v>男</v>
      </c>
      <c r="F91" s="9" t="str">
        <f>"22000100510"</f>
        <v>22000100510</v>
      </c>
    </row>
    <row r="92" spans="1:6" s="2" customFormat="1" ht="36" customHeight="1">
      <c r="A92" s="9">
        <v>83</v>
      </c>
      <c r="B92" s="9" t="str">
        <f t="shared" si="9"/>
        <v>001</v>
      </c>
      <c r="C92" s="10" t="s">
        <v>6</v>
      </c>
      <c r="D92" s="9" t="str">
        <f>"王进生"</f>
        <v>王进生</v>
      </c>
      <c r="E92" s="9" t="str">
        <f t="shared" si="10"/>
        <v>男</v>
      </c>
      <c r="F92" s="9" t="str">
        <f>"22000100511"</f>
        <v>22000100511</v>
      </c>
    </row>
    <row r="93" spans="1:6" s="2" customFormat="1" ht="36" customHeight="1">
      <c r="A93" s="9">
        <v>84</v>
      </c>
      <c r="B93" s="9" t="str">
        <f t="shared" si="9"/>
        <v>001</v>
      </c>
      <c r="C93" s="10" t="s">
        <v>6</v>
      </c>
      <c r="D93" s="9" t="str">
        <f>"张国润"</f>
        <v>张国润</v>
      </c>
      <c r="E93" s="9" t="str">
        <f t="shared" si="10"/>
        <v>男</v>
      </c>
      <c r="F93" s="9" t="str">
        <f>"22000100512"</f>
        <v>22000100512</v>
      </c>
    </row>
    <row r="94" spans="1:6" s="2" customFormat="1" ht="36" customHeight="1">
      <c r="A94" s="9">
        <v>85</v>
      </c>
      <c r="B94" s="9" t="str">
        <f t="shared" si="9"/>
        <v>001</v>
      </c>
      <c r="C94" s="10" t="s">
        <v>6</v>
      </c>
      <c r="D94" s="9" t="str">
        <f>"宋高杰"</f>
        <v>宋高杰</v>
      </c>
      <c r="E94" s="9" t="str">
        <f>"女"</f>
        <v>女</v>
      </c>
      <c r="F94" s="9" t="str">
        <f>"22000100513"</f>
        <v>22000100513</v>
      </c>
    </row>
    <row r="95" spans="1:6" s="2" customFormat="1" ht="36" customHeight="1">
      <c r="A95" s="9">
        <v>86</v>
      </c>
      <c r="B95" s="9" t="str">
        <f t="shared" si="9"/>
        <v>001</v>
      </c>
      <c r="C95" s="10" t="s">
        <v>6</v>
      </c>
      <c r="D95" s="9" t="str">
        <f>"原西胜"</f>
        <v>原西胜</v>
      </c>
      <c r="E95" s="9" t="str">
        <f t="shared" ref="E95:E102" si="11">"男"</f>
        <v>男</v>
      </c>
      <c r="F95" s="9" t="str">
        <f>"22000100514"</f>
        <v>22000100514</v>
      </c>
    </row>
    <row r="96" spans="1:6" s="2" customFormat="1" ht="36" customHeight="1">
      <c r="A96" s="9">
        <v>87</v>
      </c>
      <c r="B96" s="9" t="str">
        <f t="shared" si="9"/>
        <v>001</v>
      </c>
      <c r="C96" s="10" t="s">
        <v>6</v>
      </c>
      <c r="D96" s="9" t="str">
        <f>"周永祥"</f>
        <v>周永祥</v>
      </c>
      <c r="E96" s="9" t="str">
        <f t="shared" si="11"/>
        <v>男</v>
      </c>
      <c r="F96" s="9" t="str">
        <f>"22000100516"</f>
        <v>22000100516</v>
      </c>
    </row>
    <row r="97" spans="1:6" s="2" customFormat="1" ht="36" customHeight="1">
      <c r="A97" s="9">
        <v>88</v>
      </c>
      <c r="B97" s="9" t="str">
        <f t="shared" si="9"/>
        <v>001</v>
      </c>
      <c r="C97" s="10" t="s">
        <v>6</v>
      </c>
      <c r="D97" s="9" t="str">
        <f>"刘浩蓬"</f>
        <v>刘浩蓬</v>
      </c>
      <c r="E97" s="9" t="str">
        <f t="shared" si="11"/>
        <v>男</v>
      </c>
      <c r="F97" s="9" t="str">
        <f>"22000100517"</f>
        <v>22000100517</v>
      </c>
    </row>
    <row r="98" spans="1:6" s="2" customFormat="1" ht="36" customHeight="1">
      <c r="A98" s="9">
        <v>89</v>
      </c>
      <c r="B98" s="9" t="str">
        <f t="shared" si="9"/>
        <v>001</v>
      </c>
      <c r="C98" s="10" t="s">
        <v>6</v>
      </c>
      <c r="D98" s="9" t="str">
        <f>"姚鹤鹏"</f>
        <v>姚鹤鹏</v>
      </c>
      <c r="E98" s="9" t="str">
        <f t="shared" si="11"/>
        <v>男</v>
      </c>
      <c r="F98" s="9" t="str">
        <f>"22000100518"</f>
        <v>22000100518</v>
      </c>
    </row>
    <row r="99" spans="1:6" s="2" customFormat="1" ht="36" customHeight="1">
      <c r="A99" s="9">
        <v>90</v>
      </c>
      <c r="B99" s="9" t="str">
        <f t="shared" si="9"/>
        <v>001</v>
      </c>
      <c r="C99" s="10" t="s">
        <v>6</v>
      </c>
      <c r="D99" s="9" t="str">
        <f>"李立峰"</f>
        <v>李立峰</v>
      </c>
      <c r="E99" s="9" t="str">
        <f t="shared" si="11"/>
        <v>男</v>
      </c>
      <c r="F99" s="9" t="str">
        <f>"22000100519"</f>
        <v>22000100519</v>
      </c>
    </row>
    <row r="100" spans="1:6" s="2" customFormat="1" ht="36" customHeight="1">
      <c r="A100" s="9">
        <v>91</v>
      </c>
      <c r="B100" s="9" t="str">
        <f t="shared" si="9"/>
        <v>001</v>
      </c>
      <c r="C100" s="10" t="s">
        <v>6</v>
      </c>
      <c r="D100" s="9" t="str">
        <f>"王华勇"</f>
        <v>王华勇</v>
      </c>
      <c r="E100" s="9" t="str">
        <f t="shared" si="11"/>
        <v>男</v>
      </c>
      <c r="F100" s="9" t="str">
        <f>"22000100521"</f>
        <v>22000100521</v>
      </c>
    </row>
    <row r="101" spans="1:6" s="2" customFormat="1" ht="36" customHeight="1">
      <c r="A101" s="9">
        <v>92</v>
      </c>
      <c r="B101" s="9" t="str">
        <f t="shared" si="9"/>
        <v>001</v>
      </c>
      <c r="C101" s="10" t="s">
        <v>6</v>
      </c>
      <c r="D101" s="9" t="str">
        <f>"李珍"</f>
        <v>李珍</v>
      </c>
      <c r="E101" s="9" t="str">
        <f t="shared" si="11"/>
        <v>男</v>
      </c>
      <c r="F101" s="9" t="str">
        <f>"22000100523"</f>
        <v>22000100523</v>
      </c>
    </row>
    <row r="102" spans="1:6" s="2" customFormat="1" ht="36" customHeight="1">
      <c r="A102" s="9">
        <v>93</v>
      </c>
      <c r="B102" s="9" t="str">
        <f t="shared" si="9"/>
        <v>001</v>
      </c>
      <c r="C102" s="10" t="s">
        <v>6</v>
      </c>
      <c r="D102" s="9" t="str">
        <f>"郭兵"</f>
        <v>郭兵</v>
      </c>
      <c r="E102" s="9" t="str">
        <f t="shared" si="11"/>
        <v>男</v>
      </c>
      <c r="F102" s="9" t="str">
        <f>"22000100524"</f>
        <v>22000100524</v>
      </c>
    </row>
    <row r="103" spans="1:6" s="2" customFormat="1" ht="36" customHeight="1">
      <c r="A103" s="9">
        <v>259</v>
      </c>
      <c r="B103" s="9" t="s">
        <v>7</v>
      </c>
      <c r="C103" s="9" t="s">
        <v>6</v>
      </c>
      <c r="D103" s="9" t="s">
        <v>24</v>
      </c>
      <c r="E103" s="9" t="s">
        <v>9</v>
      </c>
      <c r="F103" s="9" t="s">
        <v>25</v>
      </c>
    </row>
    <row r="104" spans="1:6" s="2" customFormat="1" ht="36" customHeight="1">
      <c r="A104" s="9">
        <v>94</v>
      </c>
      <c r="B104" s="9" t="str">
        <f>"001"</f>
        <v>001</v>
      </c>
      <c r="C104" s="10" t="s">
        <v>6</v>
      </c>
      <c r="D104" s="9" t="str">
        <f>"刘一峰"</f>
        <v>刘一峰</v>
      </c>
      <c r="E104" s="9" t="str">
        <f>"男"</f>
        <v>男</v>
      </c>
      <c r="F104" s="9" t="str">
        <f>"22000100526"</f>
        <v>22000100526</v>
      </c>
    </row>
    <row r="105" spans="1:6" s="2" customFormat="1" ht="36" customHeight="1">
      <c r="A105" s="9">
        <v>95</v>
      </c>
      <c r="B105" s="9" t="str">
        <f>"001"</f>
        <v>001</v>
      </c>
      <c r="C105" s="10" t="s">
        <v>6</v>
      </c>
      <c r="D105" s="9" t="str">
        <f>"褚帅鹏"</f>
        <v>褚帅鹏</v>
      </c>
      <c r="E105" s="9" t="str">
        <f>"男"</f>
        <v>男</v>
      </c>
      <c r="F105" s="9" t="str">
        <f>"22000100527"</f>
        <v>22000100527</v>
      </c>
    </row>
    <row r="106" spans="1:6" s="2" customFormat="1" ht="36" customHeight="1">
      <c r="A106" s="9">
        <v>96</v>
      </c>
      <c r="B106" s="9" t="str">
        <f>"001"</f>
        <v>001</v>
      </c>
      <c r="C106" s="10" t="s">
        <v>6</v>
      </c>
      <c r="D106" s="9" t="str">
        <f>"逯婷婷"</f>
        <v>逯婷婷</v>
      </c>
      <c r="E106" s="9" t="str">
        <f>"女"</f>
        <v>女</v>
      </c>
      <c r="F106" s="9" t="str">
        <f>"22000100529"</f>
        <v>22000100529</v>
      </c>
    </row>
    <row r="107" spans="1:6" s="2" customFormat="1" ht="36" customHeight="1">
      <c r="A107" s="9">
        <v>97</v>
      </c>
      <c r="B107" s="9" t="str">
        <f>"001"</f>
        <v>001</v>
      </c>
      <c r="C107" s="10" t="s">
        <v>6</v>
      </c>
      <c r="D107" s="9" t="str">
        <f>"赵流"</f>
        <v>赵流</v>
      </c>
      <c r="E107" s="9" t="str">
        <f>"男"</f>
        <v>男</v>
      </c>
      <c r="F107" s="9" t="str">
        <f>"22000100530"</f>
        <v>22000100530</v>
      </c>
    </row>
    <row r="108" spans="1:6" s="2" customFormat="1" ht="36" customHeight="1">
      <c r="A108" s="9">
        <v>98</v>
      </c>
      <c r="B108" s="9" t="str">
        <f>"001"</f>
        <v>001</v>
      </c>
      <c r="C108" s="10" t="s">
        <v>6</v>
      </c>
      <c r="D108" s="9" t="str">
        <f>"陈付春"</f>
        <v>陈付春</v>
      </c>
      <c r="E108" s="9" t="str">
        <f>"男"</f>
        <v>男</v>
      </c>
      <c r="F108" s="9" t="str">
        <f>"22000100601"</f>
        <v>22000100601</v>
      </c>
    </row>
    <row r="109" spans="1:6" s="2" customFormat="1" ht="36" customHeight="1">
      <c r="A109" s="9">
        <v>260</v>
      </c>
      <c r="B109" s="9" t="s">
        <v>7</v>
      </c>
      <c r="C109" s="9" t="s">
        <v>6</v>
      </c>
      <c r="D109" s="9" t="s">
        <v>26</v>
      </c>
      <c r="E109" s="9" t="s">
        <v>27</v>
      </c>
      <c r="F109" s="9" t="s">
        <v>28</v>
      </c>
    </row>
    <row r="110" spans="1:6" s="2" customFormat="1" ht="36" customHeight="1">
      <c r="A110" s="9">
        <v>99</v>
      </c>
      <c r="B110" s="9" t="str">
        <f>"001"</f>
        <v>001</v>
      </c>
      <c r="C110" s="10" t="s">
        <v>6</v>
      </c>
      <c r="D110" s="9" t="str">
        <f>"丁宣琦"</f>
        <v>丁宣琦</v>
      </c>
      <c r="E110" s="9" t="str">
        <f>"男"</f>
        <v>男</v>
      </c>
      <c r="F110" s="9" t="str">
        <f>"22000100603"</f>
        <v>22000100603</v>
      </c>
    </row>
    <row r="111" spans="1:6" s="2" customFormat="1" ht="36" customHeight="1">
      <c r="A111" s="9">
        <v>100</v>
      </c>
      <c r="B111" s="9" t="str">
        <f>"001"</f>
        <v>001</v>
      </c>
      <c r="C111" s="10" t="s">
        <v>6</v>
      </c>
      <c r="D111" s="9" t="str">
        <f>"张陆军"</f>
        <v>张陆军</v>
      </c>
      <c r="E111" s="9" t="str">
        <f>"男"</f>
        <v>男</v>
      </c>
      <c r="F111" s="9" t="str">
        <f>"22000100604"</f>
        <v>22000100604</v>
      </c>
    </row>
    <row r="112" spans="1:6" s="2" customFormat="1" ht="36" customHeight="1">
      <c r="A112" s="9">
        <v>101</v>
      </c>
      <c r="B112" s="9" t="str">
        <f>"001"</f>
        <v>001</v>
      </c>
      <c r="C112" s="10" t="s">
        <v>6</v>
      </c>
      <c r="D112" s="9" t="str">
        <f>"张航"</f>
        <v>张航</v>
      </c>
      <c r="E112" s="9" t="str">
        <f>"男"</f>
        <v>男</v>
      </c>
      <c r="F112" s="9" t="str">
        <f>"22000100605"</f>
        <v>22000100605</v>
      </c>
    </row>
    <row r="113" spans="1:6" s="2" customFormat="1" ht="36" customHeight="1">
      <c r="A113" s="9">
        <v>261</v>
      </c>
      <c r="B113" s="9" t="s">
        <v>7</v>
      </c>
      <c r="C113" s="9" t="s">
        <v>6</v>
      </c>
      <c r="D113" s="9" t="s">
        <v>29</v>
      </c>
      <c r="E113" s="9" t="s">
        <v>9</v>
      </c>
      <c r="F113" s="9" t="s">
        <v>30</v>
      </c>
    </row>
    <row r="114" spans="1:6" s="2" customFormat="1" ht="36" customHeight="1">
      <c r="A114" s="9">
        <v>262</v>
      </c>
      <c r="B114" s="9" t="s">
        <v>7</v>
      </c>
      <c r="C114" s="9" t="s">
        <v>6</v>
      </c>
      <c r="D114" s="9" t="s">
        <v>31</v>
      </c>
      <c r="E114" s="9" t="s">
        <v>9</v>
      </c>
      <c r="F114" s="9" t="s">
        <v>32</v>
      </c>
    </row>
    <row r="115" spans="1:6" s="2" customFormat="1" ht="36" customHeight="1">
      <c r="A115" s="9">
        <v>102</v>
      </c>
      <c r="B115" s="9" t="str">
        <f t="shared" ref="B115:B132" si="12">"001"</f>
        <v>001</v>
      </c>
      <c r="C115" s="10" t="s">
        <v>6</v>
      </c>
      <c r="D115" s="9" t="str">
        <f>"欧帅"</f>
        <v>欧帅</v>
      </c>
      <c r="E115" s="9" t="str">
        <f t="shared" ref="E115:E123" si="13">"男"</f>
        <v>男</v>
      </c>
      <c r="F115" s="9" t="str">
        <f>"22000100611"</f>
        <v>22000100611</v>
      </c>
    </row>
    <row r="116" spans="1:6" s="2" customFormat="1" ht="36" customHeight="1">
      <c r="A116" s="9">
        <v>103</v>
      </c>
      <c r="B116" s="9" t="str">
        <f t="shared" si="12"/>
        <v>001</v>
      </c>
      <c r="C116" s="10" t="s">
        <v>6</v>
      </c>
      <c r="D116" s="9" t="str">
        <f>"沙敬生"</f>
        <v>沙敬生</v>
      </c>
      <c r="E116" s="9" t="str">
        <f t="shared" si="13"/>
        <v>男</v>
      </c>
      <c r="F116" s="9" t="str">
        <f>"22000100612"</f>
        <v>22000100612</v>
      </c>
    </row>
    <row r="117" spans="1:6" s="2" customFormat="1" ht="36" customHeight="1">
      <c r="A117" s="9">
        <v>104</v>
      </c>
      <c r="B117" s="9" t="str">
        <f t="shared" si="12"/>
        <v>001</v>
      </c>
      <c r="C117" s="10" t="s">
        <v>6</v>
      </c>
      <c r="D117" s="9" t="str">
        <f>"李良"</f>
        <v>李良</v>
      </c>
      <c r="E117" s="9" t="str">
        <f t="shared" si="13"/>
        <v>男</v>
      </c>
      <c r="F117" s="9" t="str">
        <f>"22000100613"</f>
        <v>22000100613</v>
      </c>
    </row>
    <row r="118" spans="1:6" s="2" customFormat="1" ht="36" customHeight="1">
      <c r="A118" s="9">
        <v>105</v>
      </c>
      <c r="B118" s="9" t="str">
        <f t="shared" si="12"/>
        <v>001</v>
      </c>
      <c r="C118" s="10" t="s">
        <v>6</v>
      </c>
      <c r="D118" s="9" t="str">
        <f>"郭俊"</f>
        <v>郭俊</v>
      </c>
      <c r="E118" s="9" t="str">
        <f t="shared" si="13"/>
        <v>男</v>
      </c>
      <c r="F118" s="9" t="str">
        <f>"22000100616"</f>
        <v>22000100616</v>
      </c>
    </row>
    <row r="119" spans="1:6" s="2" customFormat="1" ht="36" customHeight="1">
      <c r="A119" s="9">
        <v>106</v>
      </c>
      <c r="B119" s="9" t="str">
        <f t="shared" si="12"/>
        <v>001</v>
      </c>
      <c r="C119" s="10" t="s">
        <v>6</v>
      </c>
      <c r="D119" s="9" t="str">
        <f>"彭栋"</f>
        <v>彭栋</v>
      </c>
      <c r="E119" s="9" t="str">
        <f t="shared" si="13"/>
        <v>男</v>
      </c>
      <c r="F119" s="9" t="str">
        <f>"22000100617"</f>
        <v>22000100617</v>
      </c>
    </row>
    <row r="120" spans="1:6" s="2" customFormat="1" ht="36" customHeight="1">
      <c r="A120" s="9">
        <v>107</v>
      </c>
      <c r="B120" s="9" t="str">
        <f t="shared" si="12"/>
        <v>001</v>
      </c>
      <c r="C120" s="10" t="s">
        <v>6</v>
      </c>
      <c r="D120" s="9" t="str">
        <f>"杜腾飞"</f>
        <v>杜腾飞</v>
      </c>
      <c r="E120" s="9" t="str">
        <f t="shared" si="13"/>
        <v>男</v>
      </c>
      <c r="F120" s="9" t="str">
        <f>"22000100618"</f>
        <v>22000100618</v>
      </c>
    </row>
    <row r="121" spans="1:6" s="2" customFormat="1" ht="36" customHeight="1">
      <c r="A121" s="9">
        <v>108</v>
      </c>
      <c r="B121" s="9" t="str">
        <f t="shared" si="12"/>
        <v>001</v>
      </c>
      <c r="C121" s="10" t="s">
        <v>6</v>
      </c>
      <c r="D121" s="9" t="str">
        <f>"李玉航"</f>
        <v>李玉航</v>
      </c>
      <c r="E121" s="9" t="str">
        <f t="shared" si="13"/>
        <v>男</v>
      </c>
      <c r="F121" s="9" t="str">
        <f>"22000100619"</f>
        <v>22000100619</v>
      </c>
    </row>
    <row r="122" spans="1:6" s="2" customFormat="1" ht="36" customHeight="1">
      <c r="A122" s="9">
        <v>109</v>
      </c>
      <c r="B122" s="9" t="str">
        <f t="shared" si="12"/>
        <v>001</v>
      </c>
      <c r="C122" s="10" t="s">
        <v>6</v>
      </c>
      <c r="D122" s="9" t="str">
        <f>"雷长付"</f>
        <v>雷长付</v>
      </c>
      <c r="E122" s="9" t="str">
        <f t="shared" si="13"/>
        <v>男</v>
      </c>
      <c r="F122" s="9" t="str">
        <f>"22000100620"</f>
        <v>22000100620</v>
      </c>
    </row>
    <row r="123" spans="1:6" s="2" customFormat="1" ht="36" customHeight="1">
      <c r="A123" s="9">
        <v>110</v>
      </c>
      <c r="B123" s="9" t="str">
        <f t="shared" si="12"/>
        <v>001</v>
      </c>
      <c r="C123" s="10" t="s">
        <v>6</v>
      </c>
      <c r="D123" s="9" t="str">
        <f>"孟凯"</f>
        <v>孟凯</v>
      </c>
      <c r="E123" s="9" t="str">
        <f t="shared" si="13"/>
        <v>男</v>
      </c>
      <c r="F123" s="9" t="str">
        <f>"22000100621"</f>
        <v>22000100621</v>
      </c>
    </row>
    <row r="124" spans="1:6" s="2" customFormat="1" ht="36" customHeight="1">
      <c r="A124" s="9">
        <v>111</v>
      </c>
      <c r="B124" s="9" t="str">
        <f t="shared" si="12"/>
        <v>001</v>
      </c>
      <c r="C124" s="10" t="s">
        <v>6</v>
      </c>
      <c r="D124" s="9" t="str">
        <f>"杨梅"</f>
        <v>杨梅</v>
      </c>
      <c r="E124" s="9" t="str">
        <f>"女"</f>
        <v>女</v>
      </c>
      <c r="F124" s="9" t="str">
        <f>"22000100625"</f>
        <v>22000100625</v>
      </c>
    </row>
    <row r="125" spans="1:6" s="2" customFormat="1" ht="36" customHeight="1">
      <c r="A125" s="9">
        <v>112</v>
      </c>
      <c r="B125" s="9" t="str">
        <f t="shared" si="12"/>
        <v>001</v>
      </c>
      <c r="C125" s="10" t="s">
        <v>6</v>
      </c>
      <c r="D125" s="9" t="str">
        <f>"刘东"</f>
        <v>刘东</v>
      </c>
      <c r="E125" s="9" t="str">
        <f>"男"</f>
        <v>男</v>
      </c>
      <c r="F125" s="9" t="str">
        <f>"22000100627"</f>
        <v>22000100627</v>
      </c>
    </row>
    <row r="126" spans="1:6" s="2" customFormat="1" ht="36" customHeight="1">
      <c r="A126" s="9">
        <v>113</v>
      </c>
      <c r="B126" s="9" t="str">
        <f t="shared" si="12"/>
        <v>001</v>
      </c>
      <c r="C126" s="10" t="s">
        <v>6</v>
      </c>
      <c r="D126" s="9" t="str">
        <f>"肖海振"</f>
        <v>肖海振</v>
      </c>
      <c r="E126" s="9" t="str">
        <f>"男"</f>
        <v>男</v>
      </c>
      <c r="F126" s="9" t="str">
        <f>"22000100629"</f>
        <v>22000100629</v>
      </c>
    </row>
    <row r="127" spans="1:6" s="2" customFormat="1" ht="36" customHeight="1">
      <c r="A127" s="9">
        <v>114</v>
      </c>
      <c r="B127" s="9" t="str">
        <f t="shared" si="12"/>
        <v>001</v>
      </c>
      <c r="C127" s="10" t="s">
        <v>6</v>
      </c>
      <c r="D127" s="9" t="str">
        <f>"仝允云"</f>
        <v>仝允云</v>
      </c>
      <c r="E127" s="9" t="str">
        <f>"女"</f>
        <v>女</v>
      </c>
      <c r="F127" s="9" t="str">
        <f>"22000100630"</f>
        <v>22000100630</v>
      </c>
    </row>
    <row r="128" spans="1:6" s="2" customFormat="1" ht="36" customHeight="1">
      <c r="A128" s="9">
        <v>115</v>
      </c>
      <c r="B128" s="9" t="str">
        <f t="shared" si="12"/>
        <v>001</v>
      </c>
      <c r="C128" s="10" t="s">
        <v>6</v>
      </c>
      <c r="D128" s="9" t="str">
        <f>"王超"</f>
        <v>王超</v>
      </c>
      <c r="E128" s="9" t="str">
        <f>"男"</f>
        <v>男</v>
      </c>
      <c r="F128" s="9" t="str">
        <f>"22000100701"</f>
        <v>22000100701</v>
      </c>
    </row>
    <row r="129" spans="1:6" s="2" customFormat="1" ht="36" customHeight="1">
      <c r="A129" s="9">
        <v>116</v>
      </c>
      <c r="B129" s="9" t="str">
        <f t="shared" si="12"/>
        <v>001</v>
      </c>
      <c r="C129" s="10" t="s">
        <v>6</v>
      </c>
      <c r="D129" s="9" t="str">
        <f>"王武彬"</f>
        <v>王武彬</v>
      </c>
      <c r="E129" s="9" t="str">
        <f>"男"</f>
        <v>男</v>
      </c>
      <c r="F129" s="9" t="str">
        <f>"22000100705"</f>
        <v>22000100705</v>
      </c>
    </row>
    <row r="130" spans="1:6" s="2" customFormat="1" ht="36" customHeight="1">
      <c r="A130" s="9">
        <v>117</v>
      </c>
      <c r="B130" s="9" t="str">
        <f t="shared" si="12"/>
        <v>001</v>
      </c>
      <c r="C130" s="10" t="s">
        <v>6</v>
      </c>
      <c r="D130" s="9" t="str">
        <f>"刘强"</f>
        <v>刘强</v>
      </c>
      <c r="E130" s="9" t="str">
        <f>"男"</f>
        <v>男</v>
      </c>
      <c r="F130" s="9" t="str">
        <f>"22000100706"</f>
        <v>22000100706</v>
      </c>
    </row>
    <row r="131" spans="1:6" s="2" customFormat="1" ht="36" customHeight="1">
      <c r="A131" s="9">
        <v>118</v>
      </c>
      <c r="B131" s="9" t="str">
        <f t="shared" si="12"/>
        <v>001</v>
      </c>
      <c r="C131" s="10" t="s">
        <v>6</v>
      </c>
      <c r="D131" s="9" t="str">
        <f>"张鹤"</f>
        <v>张鹤</v>
      </c>
      <c r="E131" s="9" t="str">
        <f>"女"</f>
        <v>女</v>
      </c>
      <c r="F131" s="9" t="str">
        <f>"22000100707"</f>
        <v>22000100707</v>
      </c>
    </row>
    <row r="132" spans="1:6" s="2" customFormat="1" ht="36" customHeight="1">
      <c r="A132" s="9">
        <v>119</v>
      </c>
      <c r="B132" s="9" t="str">
        <f t="shared" si="12"/>
        <v>001</v>
      </c>
      <c r="C132" s="10" t="s">
        <v>6</v>
      </c>
      <c r="D132" s="9" t="str">
        <f>"康宁"</f>
        <v>康宁</v>
      </c>
      <c r="E132" s="9" t="str">
        <f>"男"</f>
        <v>男</v>
      </c>
      <c r="F132" s="9" t="str">
        <f>"22000100708"</f>
        <v>22000100708</v>
      </c>
    </row>
    <row r="133" spans="1:6" s="2" customFormat="1" ht="36" customHeight="1">
      <c r="A133" s="9">
        <v>263</v>
      </c>
      <c r="B133" s="9" t="s">
        <v>7</v>
      </c>
      <c r="C133" s="9" t="s">
        <v>6</v>
      </c>
      <c r="D133" s="9" t="s">
        <v>33</v>
      </c>
      <c r="E133" s="9" t="s">
        <v>9</v>
      </c>
      <c r="F133" s="9" t="s">
        <v>34</v>
      </c>
    </row>
    <row r="134" spans="1:6" s="2" customFormat="1" ht="36" customHeight="1">
      <c r="A134" s="9">
        <v>120</v>
      </c>
      <c r="B134" s="9" t="str">
        <f>"001"</f>
        <v>001</v>
      </c>
      <c r="C134" s="10" t="s">
        <v>6</v>
      </c>
      <c r="D134" s="9" t="str">
        <f>"王展"</f>
        <v>王展</v>
      </c>
      <c r="E134" s="9" t="str">
        <f>"男"</f>
        <v>男</v>
      </c>
      <c r="F134" s="9" t="str">
        <f>"22000100712"</f>
        <v>22000100712</v>
      </c>
    </row>
    <row r="135" spans="1:6" s="2" customFormat="1" ht="36" customHeight="1">
      <c r="A135" s="9">
        <v>121</v>
      </c>
      <c r="B135" s="9" t="str">
        <f>"001"</f>
        <v>001</v>
      </c>
      <c r="C135" s="10" t="s">
        <v>6</v>
      </c>
      <c r="D135" s="9" t="str">
        <f>"张士燕"</f>
        <v>张士燕</v>
      </c>
      <c r="E135" s="9" t="str">
        <f>"女"</f>
        <v>女</v>
      </c>
      <c r="F135" s="9" t="str">
        <f>"22000100713"</f>
        <v>22000100713</v>
      </c>
    </row>
    <row r="136" spans="1:6" s="2" customFormat="1" ht="36" customHeight="1">
      <c r="A136" s="9">
        <v>122</v>
      </c>
      <c r="B136" s="9" t="str">
        <f>"001"</f>
        <v>001</v>
      </c>
      <c r="C136" s="10" t="s">
        <v>6</v>
      </c>
      <c r="D136" s="9" t="str">
        <f>"曹卓"</f>
        <v>曹卓</v>
      </c>
      <c r="E136" s="9" t="str">
        <f>"男"</f>
        <v>男</v>
      </c>
      <c r="F136" s="9" t="str">
        <f>"22000100714"</f>
        <v>22000100714</v>
      </c>
    </row>
    <row r="137" spans="1:6" s="2" customFormat="1" ht="36" customHeight="1">
      <c r="A137" s="9">
        <v>123</v>
      </c>
      <c r="B137" s="9" t="str">
        <f>"001"</f>
        <v>001</v>
      </c>
      <c r="C137" s="10" t="s">
        <v>6</v>
      </c>
      <c r="D137" s="9" t="str">
        <f>"李丽"</f>
        <v>李丽</v>
      </c>
      <c r="E137" s="9" t="str">
        <f>"女"</f>
        <v>女</v>
      </c>
      <c r="F137" s="9" t="str">
        <f>"22000100717"</f>
        <v>22000100717</v>
      </c>
    </row>
    <row r="138" spans="1:6" s="2" customFormat="1" ht="36" customHeight="1">
      <c r="A138" s="9">
        <v>264</v>
      </c>
      <c r="B138" s="9" t="s">
        <v>7</v>
      </c>
      <c r="C138" s="9" t="s">
        <v>6</v>
      </c>
      <c r="D138" s="9" t="s">
        <v>35</v>
      </c>
      <c r="E138" s="9" t="s">
        <v>9</v>
      </c>
      <c r="F138" s="9" t="s">
        <v>36</v>
      </c>
    </row>
    <row r="139" spans="1:6" s="2" customFormat="1" ht="36" customHeight="1">
      <c r="A139" s="9">
        <v>124</v>
      </c>
      <c r="B139" s="9" t="str">
        <f>"001"</f>
        <v>001</v>
      </c>
      <c r="C139" s="10" t="s">
        <v>6</v>
      </c>
      <c r="D139" s="9" t="str">
        <f>"赵坤"</f>
        <v>赵坤</v>
      </c>
      <c r="E139" s="9" t="str">
        <f>"男"</f>
        <v>男</v>
      </c>
      <c r="F139" s="9" t="str">
        <f>"22000100719"</f>
        <v>22000100719</v>
      </c>
    </row>
    <row r="140" spans="1:6" s="2" customFormat="1" ht="36" customHeight="1">
      <c r="A140" s="9">
        <v>125</v>
      </c>
      <c r="B140" s="9" t="str">
        <f>"001"</f>
        <v>001</v>
      </c>
      <c r="C140" s="10" t="s">
        <v>6</v>
      </c>
      <c r="D140" s="9" t="str">
        <f>"涂东平"</f>
        <v>涂东平</v>
      </c>
      <c r="E140" s="9" t="str">
        <f>"男"</f>
        <v>男</v>
      </c>
      <c r="F140" s="9" t="str">
        <f>"22000100720"</f>
        <v>22000100720</v>
      </c>
    </row>
    <row r="141" spans="1:6" s="2" customFormat="1" ht="36" customHeight="1">
      <c r="A141" s="9">
        <v>126</v>
      </c>
      <c r="B141" s="9" t="str">
        <f>"001"</f>
        <v>001</v>
      </c>
      <c r="C141" s="10" t="s">
        <v>6</v>
      </c>
      <c r="D141" s="9" t="str">
        <f>"包东旭"</f>
        <v>包东旭</v>
      </c>
      <c r="E141" s="9" t="str">
        <f>"男"</f>
        <v>男</v>
      </c>
      <c r="F141" s="9" t="str">
        <f>"22000100722"</f>
        <v>22000100722</v>
      </c>
    </row>
    <row r="142" spans="1:6" s="2" customFormat="1" ht="36" customHeight="1">
      <c r="A142" s="9">
        <v>127</v>
      </c>
      <c r="B142" s="9" t="str">
        <f>"001"</f>
        <v>001</v>
      </c>
      <c r="C142" s="10" t="s">
        <v>6</v>
      </c>
      <c r="D142" s="9" t="str">
        <f>"曹静"</f>
        <v>曹静</v>
      </c>
      <c r="E142" s="9" t="str">
        <f>"女"</f>
        <v>女</v>
      </c>
      <c r="F142" s="9" t="str">
        <f>"22000100723"</f>
        <v>22000100723</v>
      </c>
    </row>
    <row r="143" spans="1:6" s="2" customFormat="1" ht="36" customHeight="1">
      <c r="A143" s="9">
        <v>265</v>
      </c>
      <c r="B143" s="9" t="s">
        <v>7</v>
      </c>
      <c r="C143" s="9" t="s">
        <v>6</v>
      </c>
      <c r="D143" s="9" t="s">
        <v>37</v>
      </c>
      <c r="E143" s="9" t="s">
        <v>27</v>
      </c>
      <c r="F143" s="9" t="s">
        <v>38</v>
      </c>
    </row>
    <row r="144" spans="1:6" s="2" customFormat="1" ht="36" customHeight="1">
      <c r="A144" s="9">
        <v>128</v>
      </c>
      <c r="B144" s="9" t="str">
        <f t="shared" ref="B144:B150" si="14">"001"</f>
        <v>001</v>
      </c>
      <c r="C144" s="10" t="s">
        <v>6</v>
      </c>
      <c r="D144" s="9" t="str">
        <f>"周建武"</f>
        <v>周建武</v>
      </c>
      <c r="E144" s="9" t="str">
        <f t="shared" ref="E144:E150" si="15">"男"</f>
        <v>男</v>
      </c>
      <c r="F144" s="9" t="str">
        <f>"22000100726"</f>
        <v>22000100726</v>
      </c>
    </row>
    <row r="145" spans="1:6" s="2" customFormat="1" ht="36" customHeight="1">
      <c r="A145" s="9">
        <v>129</v>
      </c>
      <c r="B145" s="9" t="str">
        <f t="shared" si="14"/>
        <v>001</v>
      </c>
      <c r="C145" s="10" t="s">
        <v>6</v>
      </c>
      <c r="D145" s="9" t="str">
        <f>"刘和尚"</f>
        <v>刘和尚</v>
      </c>
      <c r="E145" s="9" t="str">
        <f t="shared" si="15"/>
        <v>男</v>
      </c>
      <c r="F145" s="9" t="str">
        <f>"22000100727"</f>
        <v>22000100727</v>
      </c>
    </row>
    <row r="146" spans="1:6" s="2" customFormat="1" ht="36" customHeight="1">
      <c r="A146" s="9">
        <v>130</v>
      </c>
      <c r="B146" s="9" t="str">
        <f t="shared" si="14"/>
        <v>001</v>
      </c>
      <c r="C146" s="10" t="s">
        <v>6</v>
      </c>
      <c r="D146" s="9" t="str">
        <f>"杨鹏"</f>
        <v>杨鹏</v>
      </c>
      <c r="E146" s="9" t="str">
        <f t="shared" si="15"/>
        <v>男</v>
      </c>
      <c r="F146" s="9" t="str">
        <f>"22000100728"</f>
        <v>22000100728</v>
      </c>
    </row>
    <row r="147" spans="1:6" s="2" customFormat="1" ht="36" customHeight="1">
      <c r="A147" s="9">
        <v>131</v>
      </c>
      <c r="B147" s="9" t="str">
        <f t="shared" si="14"/>
        <v>001</v>
      </c>
      <c r="C147" s="10" t="s">
        <v>6</v>
      </c>
      <c r="D147" s="9" t="str">
        <f>"李崇"</f>
        <v>李崇</v>
      </c>
      <c r="E147" s="9" t="str">
        <f t="shared" si="15"/>
        <v>男</v>
      </c>
      <c r="F147" s="9" t="str">
        <f>"22000100729"</f>
        <v>22000100729</v>
      </c>
    </row>
    <row r="148" spans="1:6" s="2" customFormat="1" ht="36" customHeight="1">
      <c r="A148" s="9">
        <v>132</v>
      </c>
      <c r="B148" s="9" t="str">
        <f t="shared" si="14"/>
        <v>001</v>
      </c>
      <c r="C148" s="10" t="s">
        <v>6</v>
      </c>
      <c r="D148" s="9" t="str">
        <f>"汤仁松"</f>
        <v>汤仁松</v>
      </c>
      <c r="E148" s="9" t="str">
        <f t="shared" si="15"/>
        <v>男</v>
      </c>
      <c r="F148" s="9" t="str">
        <f>"22000100730"</f>
        <v>22000100730</v>
      </c>
    </row>
    <row r="149" spans="1:6" s="2" customFormat="1" ht="36" customHeight="1">
      <c r="A149" s="9">
        <v>133</v>
      </c>
      <c r="B149" s="9" t="str">
        <f t="shared" si="14"/>
        <v>001</v>
      </c>
      <c r="C149" s="10" t="s">
        <v>6</v>
      </c>
      <c r="D149" s="9" t="str">
        <f>"魏宗臣"</f>
        <v>魏宗臣</v>
      </c>
      <c r="E149" s="9" t="str">
        <f t="shared" si="15"/>
        <v>男</v>
      </c>
      <c r="F149" s="9" t="str">
        <f>"22000100801"</f>
        <v>22000100801</v>
      </c>
    </row>
    <row r="150" spans="1:6" s="2" customFormat="1" ht="36" customHeight="1">
      <c r="A150" s="9">
        <v>134</v>
      </c>
      <c r="B150" s="9" t="str">
        <f t="shared" si="14"/>
        <v>001</v>
      </c>
      <c r="C150" s="10" t="s">
        <v>6</v>
      </c>
      <c r="D150" s="9" t="str">
        <f>"田硕"</f>
        <v>田硕</v>
      </c>
      <c r="E150" s="9" t="str">
        <f t="shared" si="15"/>
        <v>男</v>
      </c>
      <c r="F150" s="9" t="str">
        <f>"22000100802"</f>
        <v>22000100802</v>
      </c>
    </row>
    <row r="151" spans="1:6" s="2" customFormat="1" ht="36" customHeight="1">
      <c r="A151" s="9">
        <v>266</v>
      </c>
      <c r="B151" s="9" t="s">
        <v>7</v>
      </c>
      <c r="C151" s="9" t="s">
        <v>6</v>
      </c>
      <c r="D151" s="9" t="s">
        <v>39</v>
      </c>
      <c r="E151" s="9" t="s">
        <v>9</v>
      </c>
      <c r="F151" s="9" t="s">
        <v>40</v>
      </c>
    </row>
    <row r="152" spans="1:6" s="2" customFormat="1" ht="36" customHeight="1">
      <c r="A152" s="9">
        <v>135</v>
      </c>
      <c r="B152" s="9" t="str">
        <f t="shared" ref="B152:B162" si="16">"001"</f>
        <v>001</v>
      </c>
      <c r="C152" s="10" t="s">
        <v>6</v>
      </c>
      <c r="D152" s="9" t="str">
        <f>"杨振"</f>
        <v>杨振</v>
      </c>
      <c r="E152" s="9" t="str">
        <f t="shared" ref="E152:E160" si="17">"男"</f>
        <v>男</v>
      </c>
      <c r="F152" s="9" t="str">
        <f>"22000100810"</f>
        <v>22000100810</v>
      </c>
    </row>
    <row r="153" spans="1:6" s="2" customFormat="1" ht="36" customHeight="1">
      <c r="A153" s="9">
        <v>136</v>
      </c>
      <c r="B153" s="9" t="str">
        <f t="shared" si="16"/>
        <v>001</v>
      </c>
      <c r="C153" s="10" t="s">
        <v>6</v>
      </c>
      <c r="D153" s="9" t="str">
        <f>"李浩"</f>
        <v>李浩</v>
      </c>
      <c r="E153" s="9" t="str">
        <f t="shared" si="17"/>
        <v>男</v>
      </c>
      <c r="F153" s="9" t="str">
        <f>"22000100811"</f>
        <v>22000100811</v>
      </c>
    </row>
    <row r="154" spans="1:6" s="2" customFormat="1" ht="36" customHeight="1">
      <c r="A154" s="9">
        <v>137</v>
      </c>
      <c r="B154" s="9" t="str">
        <f t="shared" si="16"/>
        <v>001</v>
      </c>
      <c r="C154" s="10" t="s">
        <v>6</v>
      </c>
      <c r="D154" s="9" t="str">
        <f>"曲亚锋"</f>
        <v>曲亚锋</v>
      </c>
      <c r="E154" s="9" t="str">
        <f t="shared" si="17"/>
        <v>男</v>
      </c>
      <c r="F154" s="9" t="str">
        <f>"22000100812"</f>
        <v>22000100812</v>
      </c>
    </row>
    <row r="155" spans="1:6" s="2" customFormat="1" ht="36" customHeight="1">
      <c r="A155" s="9">
        <v>138</v>
      </c>
      <c r="B155" s="9" t="str">
        <f t="shared" si="16"/>
        <v>001</v>
      </c>
      <c r="C155" s="10" t="s">
        <v>6</v>
      </c>
      <c r="D155" s="9" t="str">
        <f>"王超"</f>
        <v>王超</v>
      </c>
      <c r="E155" s="9" t="str">
        <f t="shared" si="17"/>
        <v>男</v>
      </c>
      <c r="F155" s="9" t="str">
        <f>"22000100814"</f>
        <v>22000100814</v>
      </c>
    </row>
    <row r="156" spans="1:6" s="2" customFormat="1" ht="36" customHeight="1">
      <c r="A156" s="9">
        <v>139</v>
      </c>
      <c r="B156" s="9" t="str">
        <f t="shared" si="16"/>
        <v>001</v>
      </c>
      <c r="C156" s="10" t="s">
        <v>6</v>
      </c>
      <c r="D156" s="9" t="str">
        <f>"杨帅"</f>
        <v>杨帅</v>
      </c>
      <c r="E156" s="9" t="str">
        <f t="shared" si="17"/>
        <v>男</v>
      </c>
      <c r="F156" s="9" t="str">
        <f>"22000100817"</f>
        <v>22000100817</v>
      </c>
    </row>
    <row r="157" spans="1:6" s="2" customFormat="1" ht="36" customHeight="1">
      <c r="A157" s="9">
        <v>140</v>
      </c>
      <c r="B157" s="9" t="str">
        <f t="shared" si="16"/>
        <v>001</v>
      </c>
      <c r="C157" s="10" t="s">
        <v>6</v>
      </c>
      <c r="D157" s="9" t="str">
        <f>"张顼"</f>
        <v>张顼</v>
      </c>
      <c r="E157" s="9" t="str">
        <f t="shared" si="17"/>
        <v>男</v>
      </c>
      <c r="F157" s="9" t="str">
        <f>"22000100819"</f>
        <v>22000100819</v>
      </c>
    </row>
    <row r="158" spans="1:6" s="2" customFormat="1" ht="36" customHeight="1">
      <c r="A158" s="9">
        <v>141</v>
      </c>
      <c r="B158" s="9" t="str">
        <f t="shared" si="16"/>
        <v>001</v>
      </c>
      <c r="C158" s="10" t="s">
        <v>6</v>
      </c>
      <c r="D158" s="9" t="str">
        <f>"李国征"</f>
        <v>李国征</v>
      </c>
      <c r="E158" s="9" t="str">
        <f t="shared" si="17"/>
        <v>男</v>
      </c>
      <c r="F158" s="9" t="str">
        <f>"22000100820"</f>
        <v>22000100820</v>
      </c>
    </row>
    <row r="159" spans="1:6" s="2" customFormat="1" ht="36" customHeight="1">
      <c r="A159" s="9">
        <v>142</v>
      </c>
      <c r="B159" s="9" t="str">
        <f t="shared" si="16"/>
        <v>001</v>
      </c>
      <c r="C159" s="10" t="s">
        <v>6</v>
      </c>
      <c r="D159" s="9" t="str">
        <f>"安旭"</f>
        <v>安旭</v>
      </c>
      <c r="E159" s="9" t="str">
        <f t="shared" si="17"/>
        <v>男</v>
      </c>
      <c r="F159" s="9" t="str">
        <f>"22000100821"</f>
        <v>22000100821</v>
      </c>
    </row>
    <row r="160" spans="1:6" s="2" customFormat="1" ht="36" customHeight="1">
      <c r="A160" s="9">
        <v>143</v>
      </c>
      <c r="B160" s="9" t="str">
        <f t="shared" si="16"/>
        <v>001</v>
      </c>
      <c r="C160" s="10" t="s">
        <v>6</v>
      </c>
      <c r="D160" s="9" t="str">
        <f>"陈波文"</f>
        <v>陈波文</v>
      </c>
      <c r="E160" s="9" t="str">
        <f t="shared" si="17"/>
        <v>男</v>
      </c>
      <c r="F160" s="9" t="str">
        <f>"22000100822"</f>
        <v>22000100822</v>
      </c>
    </row>
    <row r="161" spans="1:6" s="2" customFormat="1" ht="36" customHeight="1">
      <c r="A161" s="9">
        <v>144</v>
      </c>
      <c r="B161" s="9" t="str">
        <f t="shared" si="16"/>
        <v>001</v>
      </c>
      <c r="C161" s="10" t="s">
        <v>6</v>
      </c>
      <c r="D161" s="9" t="str">
        <f>"宗万岳"</f>
        <v>宗万岳</v>
      </c>
      <c r="E161" s="9" t="str">
        <f>"女"</f>
        <v>女</v>
      </c>
      <c r="F161" s="9" t="str">
        <f>"22000100823"</f>
        <v>22000100823</v>
      </c>
    </row>
    <row r="162" spans="1:6" s="2" customFormat="1" ht="36" customHeight="1">
      <c r="A162" s="9">
        <v>145</v>
      </c>
      <c r="B162" s="9" t="str">
        <f t="shared" si="16"/>
        <v>001</v>
      </c>
      <c r="C162" s="10" t="s">
        <v>6</v>
      </c>
      <c r="D162" s="9" t="str">
        <f>"王国栋"</f>
        <v>王国栋</v>
      </c>
      <c r="E162" s="9" t="str">
        <f>"男"</f>
        <v>男</v>
      </c>
      <c r="F162" s="9" t="str">
        <f>"22000100825"</f>
        <v>22000100825</v>
      </c>
    </row>
    <row r="163" spans="1:6" s="2" customFormat="1" ht="36" customHeight="1">
      <c r="A163" s="9">
        <v>267</v>
      </c>
      <c r="B163" s="9" t="s">
        <v>7</v>
      </c>
      <c r="C163" s="9" t="s">
        <v>6</v>
      </c>
      <c r="D163" s="9" t="s">
        <v>41</v>
      </c>
      <c r="E163" s="9" t="s">
        <v>9</v>
      </c>
      <c r="F163" s="9" t="s">
        <v>42</v>
      </c>
    </row>
    <row r="164" spans="1:6" s="2" customFormat="1" ht="36" customHeight="1">
      <c r="A164" s="9">
        <v>146</v>
      </c>
      <c r="B164" s="9" t="str">
        <f t="shared" ref="B164:B176" si="18">"001"</f>
        <v>001</v>
      </c>
      <c r="C164" s="10" t="s">
        <v>6</v>
      </c>
      <c r="D164" s="9" t="str">
        <f>"乔红雅"</f>
        <v>乔红雅</v>
      </c>
      <c r="E164" s="9" t="str">
        <f>"女"</f>
        <v>女</v>
      </c>
      <c r="F164" s="9" t="str">
        <f>"22000100829"</f>
        <v>22000100829</v>
      </c>
    </row>
    <row r="165" spans="1:6" s="2" customFormat="1" ht="36" customHeight="1">
      <c r="A165" s="9">
        <v>147</v>
      </c>
      <c r="B165" s="9" t="str">
        <f t="shared" si="18"/>
        <v>001</v>
      </c>
      <c r="C165" s="10" t="s">
        <v>6</v>
      </c>
      <c r="D165" s="9" t="str">
        <f>"牛超民"</f>
        <v>牛超民</v>
      </c>
      <c r="E165" s="9" t="str">
        <f>"男"</f>
        <v>男</v>
      </c>
      <c r="F165" s="9" t="str">
        <f>"22000100830"</f>
        <v>22000100830</v>
      </c>
    </row>
    <row r="166" spans="1:6" s="2" customFormat="1" ht="36" customHeight="1">
      <c r="A166" s="9">
        <v>148</v>
      </c>
      <c r="B166" s="9" t="str">
        <f t="shared" si="18"/>
        <v>001</v>
      </c>
      <c r="C166" s="10" t="s">
        <v>6</v>
      </c>
      <c r="D166" s="9" t="str">
        <f>"张旭"</f>
        <v>张旭</v>
      </c>
      <c r="E166" s="9" t="str">
        <f>"男"</f>
        <v>男</v>
      </c>
      <c r="F166" s="9" t="str">
        <f>"22000100901"</f>
        <v>22000100901</v>
      </c>
    </row>
    <row r="167" spans="1:6" s="2" customFormat="1" ht="36" customHeight="1">
      <c r="A167" s="9">
        <v>149</v>
      </c>
      <c r="B167" s="9" t="str">
        <f t="shared" si="18"/>
        <v>001</v>
      </c>
      <c r="C167" s="10" t="s">
        <v>6</v>
      </c>
      <c r="D167" s="9" t="str">
        <f>"张金珠"</f>
        <v>张金珠</v>
      </c>
      <c r="E167" s="9" t="str">
        <f>"男"</f>
        <v>男</v>
      </c>
      <c r="F167" s="9" t="str">
        <f>"22000100902"</f>
        <v>22000100902</v>
      </c>
    </row>
    <row r="168" spans="1:6" s="2" customFormat="1" ht="36" customHeight="1">
      <c r="A168" s="9">
        <v>150</v>
      </c>
      <c r="B168" s="9" t="str">
        <f t="shared" si="18"/>
        <v>001</v>
      </c>
      <c r="C168" s="10" t="s">
        <v>6</v>
      </c>
      <c r="D168" s="9" t="str">
        <f>"朱栋"</f>
        <v>朱栋</v>
      </c>
      <c r="E168" s="9" t="str">
        <f>"男"</f>
        <v>男</v>
      </c>
      <c r="F168" s="9" t="str">
        <f>"22000100904"</f>
        <v>22000100904</v>
      </c>
    </row>
    <row r="169" spans="1:6" s="2" customFormat="1" ht="36" customHeight="1">
      <c r="A169" s="9">
        <v>151</v>
      </c>
      <c r="B169" s="9" t="str">
        <f t="shared" si="18"/>
        <v>001</v>
      </c>
      <c r="C169" s="10" t="s">
        <v>6</v>
      </c>
      <c r="D169" s="9" t="str">
        <f>"李彬彬"</f>
        <v>李彬彬</v>
      </c>
      <c r="E169" s="9" t="str">
        <f>"男"</f>
        <v>男</v>
      </c>
      <c r="F169" s="9" t="str">
        <f>"22000100905"</f>
        <v>22000100905</v>
      </c>
    </row>
    <row r="170" spans="1:6" s="2" customFormat="1" ht="36" customHeight="1">
      <c r="A170" s="9">
        <v>152</v>
      </c>
      <c r="B170" s="9" t="str">
        <f t="shared" si="18"/>
        <v>001</v>
      </c>
      <c r="C170" s="10" t="s">
        <v>6</v>
      </c>
      <c r="D170" s="9" t="str">
        <f>"利剑"</f>
        <v>利剑</v>
      </c>
      <c r="E170" s="9" t="str">
        <f>"女"</f>
        <v>女</v>
      </c>
      <c r="F170" s="9" t="str">
        <f>"22000100906"</f>
        <v>22000100906</v>
      </c>
    </row>
    <row r="171" spans="1:6" s="2" customFormat="1" ht="36" customHeight="1">
      <c r="A171" s="9">
        <v>153</v>
      </c>
      <c r="B171" s="9" t="str">
        <f t="shared" si="18"/>
        <v>001</v>
      </c>
      <c r="C171" s="10" t="s">
        <v>6</v>
      </c>
      <c r="D171" s="9" t="str">
        <f>"王梦梦"</f>
        <v>王梦梦</v>
      </c>
      <c r="E171" s="9" t="str">
        <f>"女"</f>
        <v>女</v>
      </c>
      <c r="F171" s="9" t="str">
        <f>"22000100907"</f>
        <v>22000100907</v>
      </c>
    </row>
    <row r="172" spans="1:6" s="2" customFormat="1" ht="36" customHeight="1">
      <c r="A172" s="9">
        <v>154</v>
      </c>
      <c r="B172" s="9" t="str">
        <f t="shared" si="18"/>
        <v>001</v>
      </c>
      <c r="C172" s="10" t="s">
        <v>6</v>
      </c>
      <c r="D172" s="9" t="str">
        <f>"程静"</f>
        <v>程静</v>
      </c>
      <c r="E172" s="9" t="str">
        <f>"女"</f>
        <v>女</v>
      </c>
      <c r="F172" s="9" t="str">
        <f>"22000100908"</f>
        <v>22000100908</v>
      </c>
    </row>
    <row r="173" spans="1:6" s="2" customFormat="1" ht="36" customHeight="1">
      <c r="A173" s="9">
        <v>155</v>
      </c>
      <c r="B173" s="9" t="str">
        <f t="shared" si="18"/>
        <v>001</v>
      </c>
      <c r="C173" s="10" t="s">
        <v>6</v>
      </c>
      <c r="D173" s="9" t="str">
        <f>"董平升"</f>
        <v>董平升</v>
      </c>
      <c r="E173" s="9" t="str">
        <f>"男"</f>
        <v>男</v>
      </c>
      <c r="F173" s="9" t="str">
        <f>"22000100909"</f>
        <v>22000100909</v>
      </c>
    </row>
    <row r="174" spans="1:6" s="2" customFormat="1" ht="36" customHeight="1">
      <c r="A174" s="9">
        <v>156</v>
      </c>
      <c r="B174" s="9" t="str">
        <f t="shared" si="18"/>
        <v>001</v>
      </c>
      <c r="C174" s="10" t="s">
        <v>6</v>
      </c>
      <c r="D174" s="9" t="str">
        <f>"潘峰华"</f>
        <v>潘峰华</v>
      </c>
      <c r="E174" s="9" t="str">
        <f>"男"</f>
        <v>男</v>
      </c>
      <c r="F174" s="9" t="str">
        <f>"22000100910"</f>
        <v>22000100910</v>
      </c>
    </row>
    <row r="175" spans="1:6" s="2" customFormat="1" ht="36" customHeight="1">
      <c r="A175" s="9">
        <v>157</v>
      </c>
      <c r="B175" s="9" t="str">
        <f t="shared" si="18"/>
        <v>001</v>
      </c>
      <c r="C175" s="10" t="s">
        <v>6</v>
      </c>
      <c r="D175" s="9" t="str">
        <f>"周霖峰"</f>
        <v>周霖峰</v>
      </c>
      <c r="E175" s="9" t="str">
        <f>"男"</f>
        <v>男</v>
      </c>
      <c r="F175" s="9" t="str">
        <f>"22000100911"</f>
        <v>22000100911</v>
      </c>
    </row>
    <row r="176" spans="1:6" s="2" customFormat="1" ht="36" customHeight="1">
      <c r="A176" s="9">
        <v>158</v>
      </c>
      <c r="B176" s="9" t="str">
        <f t="shared" si="18"/>
        <v>001</v>
      </c>
      <c r="C176" s="10" t="s">
        <v>6</v>
      </c>
      <c r="D176" s="9" t="str">
        <f>"李丽"</f>
        <v>李丽</v>
      </c>
      <c r="E176" s="9" t="str">
        <f>"女"</f>
        <v>女</v>
      </c>
      <c r="F176" s="9" t="str">
        <f>"22000100912"</f>
        <v>22000100912</v>
      </c>
    </row>
    <row r="177" spans="1:6" s="2" customFormat="1" ht="36" customHeight="1">
      <c r="A177" s="9">
        <v>268</v>
      </c>
      <c r="B177" s="9" t="s">
        <v>7</v>
      </c>
      <c r="C177" s="9" t="s">
        <v>6</v>
      </c>
      <c r="D177" s="9" t="s">
        <v>43</v>
      </c>
      <c r="E177" s="9" t="s">
        <v>27</v>
      </c>
      <c r="F177" s="9" t="s">
        <v>44</v>
      </c>
    </row>
    <row r="178" spans="1:6" s="2" customFormat="1" ht="36" customHeight="1">
      <c r="A178" s="9">
        <v>159</v>
      </c>
      <c r="B178" s="9" t="str">
        <f>"001"</f>
        <v>001</v>
      </c>
      <c r="C178" s="10" t="s">
        <v>6</v>
      </c>
      <c r="D178" s="9" t="str">
        <f>"付星"</f>
        <v>付星</v>
      </c>
      <c r="E178" s="9" t="str">
        <f>"女"</f>
        <v>女</v>
      </c>
      <c r="F178" s="9" t="str">
        <f>"22000100914"</f>
        <v>22000100914</v>
      </c>
    </row>
    <row r="179" spans="1:6" s="2" customFormat="1" ht="36" customHeight="1">
      <c r="A179" s="9">
        <v>160</v>
      </c>
      <c r="B179" s="9" t="str">
        <f>"001"</f>
        <v>001</v>
      </c>
      <c r="C179" s="10" t="s">
        <v>6</v>
      </c>
      <c r="D179" s="9" t="str">
        <f>" 苗旺"</f>
        <v>苗旺</v>
      </c>
      <c r="E179" s="9" t="str">
        <f>"男"</f>
        <v>男</v>
      </c>
      <c r="F179" s="9" t="str">
        <f>"22000100915"</f>
        <v>22000100915</v>
      </c>
    </row>
    <row r="180" spans="1:6" s="2" customFormat="1" ht="36" customHeight="1">
      <c r="A180" s="9">
        <v>161</v>
      </c>
      <c r="B180" s="9" t="str">
        <f>"001"</f>
        <v>001</v>
      </c>
      <c r="C180" s="10" t="s">
        <v>6</v>
      </c>
      <c r="D180" s="9" t="str">
        <f>"王稳"</f>
        <v>王稳</v>
      </c>
      <c r="E180" s="9" t="str">
        <f>"男"</f>
        <v>男</v>
      </c>
      <c r="F180" s="9" t="str">
        <f>"22000100916"</f>
        <v>22000100916</v>
      </c>
    </row>
    <row r="181" spans="1:6" s="2" customFormat="1" ht="36" customHeight="1">
      <c r="A181" s="9">
        <v>162</v>
      </c>
      <c r="B181" s="9" t="str">
        <f>"001"</f>
        <v>001</v>
      </c>
      <c r="C181" s="10" t="s">
        <v>6</v>
      </c>
      <c r="D181" s="9" t="str">
        <f>"刘燚"</f>
        <v>刘燚</v>
      </c>
      <c r="E181" s="9" t="str">
        <f>"男"</f>
        <v>男</v>
      </c>
      <c r="F181" s="9" t="str">
        <f>"22000100917"</f>
        <v>22000100917</v>
      </c>
    </row>
    <row r="182" spans="1:6" s="2" customFormat="1" ht="36" customHeight="1">
      <c r="A182" s="9">
        <v>163</v>
      </c>
      <c r="B182" s="9" t="str">
        <f>"001"</f>
        <v>001</v>
      </c>
      <c r="C182" s="10" t="s">
        <v>6</v>
      </c>
      <c r="D182" s="9" t="str">
        <f>"石玉爽"</f>
        <v>石玉爽</v>
      </c>
      <c r="E182" s="9" t="str">
        <f>"女"</f>
        <v>女</v>
      </c>
      <c r="F182" s="9" t="str">
        <f>"22000100919"</f>
        <v>22000100919</v>
      </c>
    </row>
    <row r="183" spans="1:6" s="2" customFormat="1" ht="36" customHeight="1">
      <c r="A183" s="9">
        <v>269</v>
      </c>
      <c r="B183" s="9" t="s">
        <v>7</v>
      </c>
      <c r="C183" s="9" t="s">
        <v>6</v>
      </c>
      <c r="D183" s="9" t="s">
        <v>45</v>
      </c>
      <c r="E183" s="9" t="s">
        <v>9</v>
      </c>
      <c r="F183" s="9" t="s">
        <v>46</v>
      </c>
    </row>
    <row r="184" spans="1:6" s="2" customFormat="1" ht="36" customHeight="1">
      <c r="A184" s="9">
        <v>164</v>
      </c>
      <c r="B184" s="9" t="str">
        <f t="shared" ref="B184:B205" si="19">"001"</f>
        <v>001</v>
      </c>
      <c r="C184" s="10" t="s">
        <v>6</v>
      </c>
      <c r="D184" s="9" t="str">
        <f>"邱东方"</f>
        <v>邱东方</v>
      </c>
      <c r="E184" s="9" t="str">
        <f>"男"</f>
        <v>男</v>
      </c>
      <c r="F184" s="9" t="str">
        <f>"22000100921"</f>
        <v>22000100921</v>
      </c>
    </row>
    <row r="185" spans="1:6" s="2" customFormat="1" ht="36" customHeight="1">
      <c r="A185" s="9">
        <v>165</v>
      </c>
      <c r="B185" s="9" t="str">
        <f t="shared" si="19"/>
        <v>001</v>
      </c>
      <c r="C185" s="10" t="s">
        <v>6</v>
      </c>
      <c r="D185" s="9" t="str">
        <f>"李征"</f>
        <v>李征</v>
      </c>
      <c r="E185" s="9" t="str">
        <f>"男"</f>
        <v>男</v>
      </c>
      <c r="F185" s="9" t="str">
        <f>"22000100922"</f>
        <v>22000100922</v>
      </c>
    </row>
    <row r="186" spans="1:6" s="2" customFormat="1" ht="36" customHeight="1">
      <c r="A186" s="9">
        <v>166</v>
      </c>
      <c r="B186" s="9" t="str">
        <f t="shared" si="19"/>
        <v>001</v>
      </c>
      <c r="C186" s="10" t="s">
        <v>6</v>
      </c>
      <c r="D186" s="9" t="str">
        <f>"杜炅翱"</f>
        <v>杜炅翱</v>
      </c>
      <c r="E186" s="9" t="str">
        <f>"男"</f>
        <v>男</v>
      </c>
      <c r="F186" s="9" t="str">
        <f>"22000100925"</f>
        <v>22000100925</v>
      </c>
    </row>
    <row r="187" spans="1:6" s="2" customFormat="1" ht="36" customHeight="1">
      <c r="A187" s="9">
        <v>167</v>
      </c>
      <c r="B187" s="9" t="str">
        <f t="shared" si="19"/>
        <v>001</v>
      </c>
      <c r="C187" s="10" t="s">
        <v>6</v>
      </c>
      <c r="D187" s="9" t="str">
        <f>"刘阳"</f>
        <v>刘阳</v>
      </c>
      <c r="E187" s="9" t="str">
        <f>"男"</f>
        <v>男</v>
      </c>
      <c r="F187" s="9" t="str">
        <f>"22000100926"</f>
        <v>22000100926</v>
      </c>
    </row>
    <row r="188" spans="1:6" s="2" customFormat="1" ht="36" customHeight="1">
      <c r="A188" s="9">
        <v>168</v>
      </c>
      <c r="B188" s="9" t="str">
        <f t="shared" si="19"/>
        <v>001</v>
      </c>
      <c r="C188" s="10" t="s">
        <v>6</v>
      </c>
      <c r="D188" s="9" t="str">
        <f>"刘森"</f>
        <v>刘森</v>
      </c>
      <c r="E188" s="9" t="str">
        <f>"女"</f>
        <v>女</v>
      </c>
      <c r="F188" s="9" t="str">
        <f>"22000100927"</f>
        <v>22000100927</v>
      </c>
    </row>
    <row r="189" spans="1:6" s="2" customFormat="1" ht="36" customHeight="1">
      <c r="A189" s="9">
        <v>169</v>
      </c>
      <c r="B189" s="9" t="str">
        <f t="shared" si="19"/>
        <v>001</v>
      </c>
      <c r="C189" s="10" t="s">
        <v>6</v>
      </c>
      <c r="D189" s="9" t="str">
        <f>"刘瑾"</f>
        <v>刘瑾</v>
      </c>
      <c r="E189" s="9" t="str">
        <f t="shared" ref="E189:E195" si="20">"男"</f>
        <v>男</v>
      </c>
      <c r="F189" s="9" t="str">
        <f>"22000100928"</f>
        <v>22000100928</v>
      </c>
    </row>
    <row r="190" spans="1:6" s="2" customFormat="1" ht="36" customHeight="1">
      <c r="A190" s="9">
        <v>170</v>
      </c>
      <c r="B190" s="9" t="str">
        <f t="shared" si="19"/>
        <v>001</v>
      </c>
      <c r="C190" s="10" t="s">
        <v>6</v>
      </c>
      <c r="D190" s="9" t="str">
        <f>"周理洵"</f>
        <v>周理洵</v>
      </c>
      <c r="E190" s="9" t="str">
        <f t="shared" si="20"/>
        <v>男</v>
      </c>
      <c r="F190" s="9" t="str">
        <f>"22000100929"</f>
        <v>22000100929</v>
      </c>
    </row>
    <row r="191" spans="1:6" s="2" customFormat="1" ht="36" customHeight="1">
      <c r="A191" s="9">
        <v>171</v>
      </c>
      <c r="B191" s="9" t="str">
        <f t="shared" si="19"/>
        <v>001</v>
      </c>
      <c r="C191" s="10" t="s">
        <v>6</v>
      </c>
      <c r="D191" s="9" t="str">
        <f>"孙杰"</f>
        <v>孙杰</v>
      </c>
      <c r="E191" s="9" t="str">
        <f t="shared" si="20"/>
        <v>男</v>
      </c>
      <c r="F191" s="9" t="str">
        <f>"22000100930"</f>
        <v>22000100930</v>
      </c>
    </row>
    <row r="192" spans="1:6" s="2" customFormat="1" ht="36" customHeight="1">
      <c r="A192" s="9">
        <v>172</v>
      </c>
      <c r="B192" s="9" t="str">
        <f t="shared" si="19"/>
        <v>001</v>
      </c>
      <c r="C192" s="10" t="s">
        <v>6</v>
      </c>
      <c r="D192" s="9" t="str">
        <f>"田展"</f>
        <v>田展</v>
      </c>
      <c r="E192" s="9" t="str">
        <f t="shared" si="20"/>
        <v>男</v>
      </c>
      <c r="F192" s="9" t="str">
        <f>"22000101001"</f>
        <v>22000101001</v>
      </c>
    </row>
    <row r="193" spans="1:6" s="2" customFormat="1" ht="36" customHeight="1">
      <c r="A193" s="9">
        <v>173</v>
      </c>
      <c r="B193" s="9" t="str">
        <f t="shared" si="19"/>
        <v>001</v>
      </c>
      <c r="C193" s="10" t="s">
        <v>6</v>
      </c>
      <c r="D193" s="9" t="str">
        <f>"王诤"</f>
        <v>王诤</v>
      </c>
      <c r="E193" s="9" t="str">
        <f t="shared" si="20"/>
        <v>男</v>
      </c>
      <c r="F193" s="9" t="str">
        <f>"22000101002"</f>
        <v>22000101002</v>
      </c>
    </row>
    <row r="194" spans="1:6" s="2" customFormat="1" ht="36" customHeight="1">
      <c r="A194" s="9">
        <v>174</v>
      </c>
      <c r="B194" s="9" t="str">
        <f t="shared" si="19"/>
        <v>001</v>
      </c>
      <c r="C194" s="10" t="s">
        <v>6</v>
      </c>
      <c r="D194" s="9" t="str">
        <f>"徐小向"</f>
        <v>徐小向</v>
      </c>
      <c r="E194" s="9" t="str">
        <f t="shared" si="20"/>
        <v>男</v>
      </c>
      <c r="F194" s="9" t="str">
        <f>"22000101003"</f>
        <v>22000101003</v>
      </c>
    </row>
    <row r="195" spans="1:6" s="2" customFormat="1" ht="36" customHeight="1">
      <c r="A195" s="9">
        <v>175</v>
      </c>
      <c r="B195" s="9" t="str">
        <f t="shared" si="19"/>
        <v>001</v>
      </c>
      <c r="C195" s="10" t="s">
        <v>6</v>
      </c>
      <c r="D195" s="9" t="str">
        <f>"苗新超"</f>
        <v>苗新超</v>
      </c>
      <c r="E195" s="9" t="str">
        <f t="shared" si="20"/>
        <v>男</v>
      </c>
      <c r="F195" s="9" t="str">
        <f>"22000101005"</f>
        <v>22000101005</v>
      </c>
    </row>
    <row r="196" spans="1:6" s="2" customFormat="1" ht="36" customHeight="1">
      <c r="A196" s="9">
        <v>176</v>
      </c>
      <c r="B196" s="9" t="str">
        <f t="shared" si="19"/>
        <v>001</v>
      </c>
      <c r="C196" s="10" t="s">
        <v>6</v>
      </c>
      <c r="D196" s="9" t="str">
        <f>"杨旭"</f>
        <v>杨旭</v>
      </c>
      <c r="E196" s="9" t="str">
        <f>"女"</f>
        <v>女</v>
      </c>
      <c r="F196" s="9" t="str">
        <f>"22000101006"</f>
        <v>22000101006</v>
      </c>
    </row>
    <row r="197" spans="1:6" s="2" customFormat="1" ht="36" customHeight="1">
      <c r="A197" s="9">
        <v>177</v>
      </c>
      <c r="B197" s="9" t="str">
        <f t="shared" si="19"/>
        <v>001</v>
      </c>
      <c r="C197" s="10" t="s">
        <v>6</v>
      </c>
      <c r="D197" s="9" t="str">
        <f>"许书乾"</f>
        <v>许书乾</v>
      </c>
      <c r="E197" s="9" t="str">
        <f t="shared" ref="E197:E205" si="21">"男"</f>
        <v>男</v>
      </c>
      <c r="F197" s="9" t="str">
        <f>"22000101009"</f>
        <v>22000101009</v>
      </c>
    </row>
    <row r="198" spans="1:6" s="2" customFormat="1" ht="36" customHeight="1">
      <c r="A198" s="9">
        <v>178</v>
      </c>
      <c r="B198" s="9" t="str">
        <f t="shared" si="19"/>
        <v>001</v>
      </c>
      <c r="C198" s="10" t="s">
        <v>6</v>
      </c>
      <c r="D198" s="9" t="str">
        <f>"杨勇"</f>
        <v>杨勇</v>
      </c>
      <c r="E198" s="9" t="str">
        <f t="shared" si="21"/>
        <v>男</v>
      </c>
      <c r="F198" s="9" t="str">
        <f>"22000101010"</f>
        <v>22000101010</v>
      </c>
    </row>
    <row r="199" spans="1:6" s="2" customFormat="1" ht="36" customHeight="1">
      <c r="A199" s="9">
        <v>179</v>
      </c>
      <c r="B199" s="9" t="str">
        <f t="shared" si="19"/>
        <v>001</v>
      </c>
      <c r="C199" s="10" t="s">
        <v>6</v>
      </c>
      <c r="D199" s="9" t="str">
        <f>"仝兆宇"</f>
        <v>仝兆宇</v>
      </c>
      <c r="E199" s="9" t="str">
        <f t="shared" si="21"/>
        <v>男</v>
      </c>
      <c r="F199" s="9" t="str">
        <f>"22000101011"</f>
        <v>22000101011</v>
      </c>
    </row>
    <row r="200" spans="1:6" s="2" customFormat="1" ht="36" customHeight="1">
      <c r="A200" s="9">
        <v>180</v>
      </c>
      <c r="B200" s="9" t="str">
        <f t="shared" si="19"/>
        <v>001</v>
      </c>
      <c r="C200" s="10" t="s">
        <v>6</v>
      </c>
      <c r="D200" s="9" t="str">
        <f>"崔国锋"</f>
        <v>崔国锋</v>
      </c>
      <c r="E200" s="9" t="str">
        <f t="shared" si="21"/>
        <v>男</v>
      </c>
      <c r="F200" s="9" t="str">
        <f>"22000101012"</f>
        <v>22000101012</v>
      </c>
    </row>
    <row r="201" spans="1:6" s="2" customFormat="1" ht="36" customHeight="1">
      <c r="A201" s="9">
        <v>181</v>
      </c>
      <c r="B201" s="9" t="str">
        <f t="shared" si="19"/>
        <v>001</v>
      </c>
      <c r="C201" s="10" t="s">
        <v>6</v>
      </c>
      <c r="D201" s="9" t="str">
        <f>"涂兴东"</f>
        <v>涂兴东</v>
      </c>
      <c r="E201" s="9" t="str">
        <f t="shared" si="21"/>
        <v>男</v>
      </c>
      <c r="F201" s="9" t="str">
        <f>"22000101014"</f>
        <v>22000101014</v>
      </c>
    </row>
    <row r="202" spans="1:6" s="2" customFormat="1" ht="36" customHeight="1">
      <c r="A202" s="9">
        <v>182</v>
      </c>
      <c r="B202" s="9" t="str">
        <f t="shared" si="19"/>
        <v>001</v>
      </c>
      <c r="C202" s="10" t="s">
        <v>6</v>
      </c>
      <c r="D202" s="9" t="str">
        <f>"王涛"</f>
        <v>王涛</v>
      </c>
      <c r="E202" s="9" t="str">
        <f t="shared" si="21"/>
        <v>男</v>
      </c>
      <c r="F202" s="9" t="str">
        <f>"22000101016"</f>
        <v>22000101016</v>
      </c>
    </row>
    <row r="203" spans="1:6" s="2" customFormat="1" ht="36" customHeight="1">
      <c r="A203" s="9">
        <v>183</v>
      </c>
      <c r="B203" s="9" t="str">
        <f t="shared" si="19"/>
        <v>001</v>
      </c>
      <c r="C203" s="10" t="s">
        <v>6</v>
      </c>
      <c r="D203" s="9" t="str">
        <f>"吕波"</f>
        <v>吕波</v>
      </c>
      <c r="E203" s="9" t="str">
        <f t="shared" si="21"/>
        <v>男</v>
      </c>
      <c r="F203" s="9" t="str">
        <f>"22000101017"</f>
        <v>22000101017</v>
      </c>
    </row>
    <row r="204" spans="1:6" s="2" customFormat="1" ht="36" customHeight="1">
      <c r="A204" s="9">
        <v>184</v>
      </c>
      <c r="B204" s="9" t="str">
        <f t="shared" si="19"/>
        <v>001</v>
      </c>
      <c r="C204" s="10" t="s">
        <v>6</v>
      </c>
      <c r="D204" s="9" t="str">
        <f>"杨涛"</f>
        <v>杨涛</v>
      </c>
      <c r="E204" s="9" t="str">
        <f t="shared" si="21"/>
        <v>男</v>
      </c>
      <c r="F204" s="9" t="str">
        <f>"22000101018"</f>
        <v>22000101018</v>
      </c>
    </row>
    <row r="205" spans="1:6" s="2" customFormat="1" ht="36" customHeight="1">
      <c r="A205" s="9">
        <v>185</v>
      </c>
      <c r="B205" s="9" t="str">
        <f t="shared" si="19"/>
        <v>001</v>
      </c>
      <c r="C205" s="10" t="s">
        <v>6</v>
      </c>
      <c r="D205" s="9" t="str">
        <f>"牛涛"</f>
        <v>牛涛</v>
      </c>
      <c r="E205" s="9" t="str">
        <f t="shared" si="21"/>
        <v>男</v>
      </c>
      <c r="F205" s="9" t="str">
        <f>"22000101020"</f>
        <v>22000101020</v>
      </c>
    </row>
    <row r="206" spans="1:6" s="2" customFormat="1" ht="36" customHeight="1">
      <c r="A206" s="9">
        <v>270</v>
      </c>
      <c r="B206" s="9" t="s">
        <v>7</v>
      </c>
      <c r="C206" s="9" t="s">
        <v>6</v>
      </c>
      <c r="D206" s="9" t="s">
        <v>47</v>
      </c>
      <c r="E206" s="9" t="s">
        <v>27</v>
      </c>
      <c r="F206" s="9" t="s">
        <v>48</v>
      </c>
    </row>
    <row r="207" spans="1:6" s="2" customFormat="1" ht="36" customHeight="1">
      <c r="A207" s="9">
        <v>271</v>
      </c>
      <c r="B207" s="9" t="s">
        <v>7</v>
      </c>
      <c r="C207" s="9" t="s">
        <v>6</v>
      </c>
      <c r="D207" s="9" t="s">
        <v>49</v>
      </c>
      <c r="E207" s="9" t="s">
        <v>27</v>
      </c>
      <c r="F207" s="9" t="s">
        <v>50</v>
      </c>
    </row>
    <row r="208" spans="1:6" s="2" customFormat="1" ht="36" customHeight="1">
      <c r="A208" s="9">
        <v>186</v>
      </c>
      <c r="B208" s="9" t="str">
        <f t="shared" ref="B208:B213" si="22">"001"</f>
        <v>001</v>
      </c>
      <c r="C208" s="10" t="s">
        <v>6</v>
      </c>
      <c r="D208" s="9" t="str">
        <f>"王晶"</f>
        <v>王晶</v>
      </c>
      <c r="E208" s="9" t="str">
        <f>"女"</f>
        <v>女</v>
      </c>
      <c r="F208" s="9" t="str">
        <f>"22000101026"</f>
        <v>22000101026</v>
      </c>
    </row>
    <row r="209" spans="1:6" s="2" customFormat="1" ht="36" customHeight="1">
      <c r="A209" s="9">
        <v>187</v>
      </c>
      <c r="B209" s="9" t="str">
        <f t="shared" si="22"/>
        <v>001</v>
      </c>
      <c r="C209" s="10" t="s">
        <v>6</v>
      </c>
      <c r="D209" s="9" t="str">
        <f>"苏玉冬"</f>
        <v>苏玉冬</v>
      </c>
      <c r="E209" s="9" t="str">
        <f>"男"</f>
        <v>男</v>
      </c>
      <c r="F209" s="9" t="str">
        <f>"22000101027"</f>
        <v>22000101027</v>
      </c>
    </row>
    <row r="210" spans="1:6" s="2" customFormat="1" ht="36" customHeight="1">
      <c r="A210" s="9">
        <v>188</v>
      </c>
      <c r="B210" s="9" t="str">
        <f t="shared" si="22"/>
        <v>001</v>
      </c>
      <c r="C210" s="10" t="s">
        <v>6</v>
      </c>
      <c r="D210" s="9" t="str">
        <f>"汤磊"</f>
        <v>汤磊</v>
      </c>
      <c r="E210" s="9" t="str">
        <f>"男"</f>
        <v>男</v>
      </c>
      <c r="F210" s="9" t="str">
        <f>"22000101028"</f>
        <v>22000101028</v>
      </c>
    </row>
    <row r="211" spans="1:6" s="2" customFormat="1" ht="36" customHeight="1">
      <c r="A211" s="9">
        <v>189</v>
      </c>
      <c r="B211" s="9" t="str">
        <f t="shared" si="22"/>
        <v>001</v>
      </c>
      <c r="C211" s="10" t="s">
        <v>6</v>
      </c>
      <c r="D211" s="9" t="str">
        <f>"刘洋"</f>
        <v>刘洋</v>
      </c>
      <c r="E211" s="9" t="str">
        <f>"男"</f>
        <v>男</v>
      </c>
      <c r="F211" s="9" t="str">
        <f>"22000101029"</f>
        <v>22000101029</v>
      </c>
    </row>
    <row r="212" spans="1:6" s="2" customFormat="1" ht="36" customHeight="1">
      <c r="A212" s="9">
        <v>190</v>
      </c>
      <c r="B212" s="9" t="str">
        <f t="shared" si="22"/>
        <v>001</v>
      </c>
      <c r="C212" s="10" t="s">
        <v>6</v>
      </c>
      <c r="D212" s="9" t="str">
        <f>"曾良"</f>
        <v>曾良</v>
      </c>
      <c r="E212" s="9" t="str">
        <f>"男"</f>
        <v>男</v>
      </c>
      <c r="F212" s="9" t="str">
        <f>"22000101030"</f>
        <v>22000101030</v>
      </c>
    </row>
    <row r="213" spans="1:6" s="2" customFormat="1" ht="36" customHeight="1">
      <c r="A213" s="9">
        <v>191</v>
      </c>
      <c r="B213" s="9" t="str">
        <f t="shared" si="22"/>
        <v>001</v>
      </c>
      <c r="C213" s="10" t="s">
        <v>6</v>
      </c>
      <c r="D213" s="9" t="str">
        <f>"党国旗"</f>
        <v>党国旗</v>
      </c>
      <c r="E213" s="9" t="str">
        <f>"女"</f>
        <v>女</v>
      </c>
      <c r="F213" s="9" t="str">
        <f>"22000101101"</f>
        <v>22000101101</v>
      </c>
    </row>
    <row r="214" spans="1:6" s="2" customFormat="1" ht="36" customHeight="1">
      <c r="A214" s="9">
        <v>272</v>
      </c>
      <c r="B214" s="9" t="s">
        <v>7</v>
      </c>
      <c r="C214" s="9" t="s">
        <v>6</v>
      </c>
      <c r="D214" s="9" t="s">
        <v>51</v>
      </c>
      <c r="E214" s="9" t="s">
        <v>9</v>
      </c>
      <c r="F214" s="9" t="s">
        <v>52</v>
      </c>
    </row>
    <row r="215" spans="1:6" s="2" customFormat="1" ht="36" customHeight="1">
      <c r="A215" s="9">
        <v>192</v>
      </c>
      <c r="B215" s="9" t="str">
        <f>"001"</f>
        <v>001</v>
      </c>
      <c r="C215" s="10" t="s">
        <v>6</v>
      </c>
      <c r="D215" s="9" t="str">
        <f>"王锋"</f>
        <v>王锋</v>
      </c>
      <c r="E215" s="9" t="str">
        <f>"男"</f>
        <v>男</v>
      </c>
      <c r="F215" s="9" t="str">
        <f>"22000101105"</f>
        <v>22000101105</v>
      </c>
    </row>
    <row r="216" spans="1:6" s="2" customFormat="1" ht="36" customHeight="1">
      <c r="A216" s="9">
        <v>193</v>
      </c>
      <c r="B216" s="9" t="str">
        <f>"001"</f>
        <v>001</v>
      </c>
      <c r="C216" s="10" t="s">
        <v>6</v>
      </c>
      <c r="D216" s="9" t="str">
        <f>"房森"</f>
        <v>房森</v>
      </c>
      <c r="E216" s="9" t="str">
        <f>"男"</f>
        <v>男</v>
      </c>
      <c r="F216" s="9" t="str">
        <f>"22000101108"</f>
        <v>22000101108</v>
      </c>
    </row>
    <row r="217" spans="1:6" s="2" customFormat="1" ht="36" customHeight="1">
      <c r="A217" s="9">
        <v>194</v>
      </c>
      <c r="B217" s="9" t="str">
        <f>"001"</f>
        <v>001</v>
      </c>
      <c r="C217" s="10" t="s">
        <v>6</v>
      </c>
      <c r="D217" s="9" t="str">
        <f>"杨展"</f>
        <v>杨展</v>
      </c>
      <c r="E217" s="9" t="str">
        <f>"男"</f>
        <v>男</v>
      </c>
      <c r="F217" s="9" t="str">
        <f>"22000101110"</f>
        <v>22000101110</v>
      </c>
    </row>
    <row r="218" spans="1:6" s="2" customFormat="1" ht="36" customHeight="1">
      <c r="A218" s="9">
        <v>195</v>
      </c>
      <c r="B218" s="9" t="str">
        <f>"001"</f>
        <v>001</v>
      </c>
      <c r="C218" s="10" t="s">
        <v>6</v>
      </c>
      <c r="D218" s="9" t="str">
        <f>"张悦"</f>
        <v>张悦</v>
      </c>
      <c r="E218" s="9" t="str">
        <f>"女"</f>
        <v>女</v>
      </c>
      <c r="F218" s="9" t="str">
        <f>"22000101113"</f>
        <v>22000101113</v>
      </c>
    </row>
    <row r="219" spans="1:6" s="2" customFormat="1" ht="36" customHeight="1">
      <c r="A219" s="9">
        <v>273</v>
      </c>
      <c r="B219" s="9" t="s">
        <v>7</v>
      </c>
      <c r="C219" s="9" t="s">
        <v>6</v>
      </c>
      <c r="D219" s="9" t="s">
        <v>53</v>
      </c>
      <c r="E219" s="9" t="s">
        <v>9</v>
      </c>
      <c r="F219" s="9" t="s">
        <v>54</v>
      </c>
    </row>
    <row r="220" spans="1:6" s="2" customFormat="1" ht="36" customHeight="1">
      <c r="A220" s="9">
        <v>196</v>
      </c>
      <c r="B220" s="9" t="str">
        <f>"001"</f>
        <v>001</v>
      </c>
      <c r="C220" s="10" t="s">
        <v>6</v>
      </c>
      <c r="D220" s="9" t="str">
        <f>"党俊超"</f>
        <v>党俊超</v>
      </c>
      <c r="E220" s="9" t="str">
        <f>"男"</f>
        <v>男</v>
      </c>
      <c r="F220" s="9" t="str">
        <f>"22000101116"</f>
        <v>22000101116</v>
      </c>
    </row>
    <row r="221" spans="1:6" s="2" customFormat="1" ht="36" customHeight="1">
      <c r="A221" s="9">
        <v>197</v>
      </c>
      <c r="B221" s="9" t="str">
        <f>"001"</f>
        <v>001</v>
      </c>
      <c r="C221" s="10" t="s">
        <v>6</v>
      </c>
      <c r="D221" s="9" t="str">
        <f>"张凯翔"</f>
        <v>张凯翔</v>
      </c>
      <c r="E221" s="9" t="str">
        <f>"男"</f>
        <v>男</v>
      </c>
      <c r="F221" s="9" t="str">
        <f>"22000101118"</f>
        <v>22000101118</v>
      </c>
    </row>
    <row r="222" spans="1:6" s="2" customFormat="1" ht="36" customHeight="1">
      <c r="A222" s="9">
        <v>198</v>
      </c>
      <c r="B222" s="9" t="str">
        <f>"001"</f>
        <v>001</v>
      </c>
      <c r="C222" s="10" t="s">
        <v>6</v>
      </c>
      <c r="D222" s="9" t="str">
        <f>"孙晋"</f>
        <v>孙晋</v>
      </c>
      <c r="E222" s="9" t="str">
        <f>"男"</f>
        <v>男</v>
      </c>
      <c r="F222" s="9" t="str">
        <f>"22000101122"</f>
        <v>22000101122</v>
      </c>
    </row>
    <row r="223" spans="1:6" s="2" customFormat="1" ht="36" customHeight="1">
      <c r="A223" s="9">
        <v>199</v>
      </c>
      <c r="B223" s="9" t="str">
        <f>"001"</f>
        <v>001</v>
      </c>
      <c r="C223" s="10" t="s">
        <v>6</v>
      </c>
      <c r="D223" s="9" t="str">
        <f>"张波"</f>
        <v>张波</v>
      </c>
      <c r="E223" s="9" t="str">
        <f>"男"</f>
        <v>男</v>
      </c>
      <c r="F223" s="9" t="str">
        <f>"22000101125"</f>
        <v>22000101125</v>
      </c>
    </row>
    <row r="224" spans="1:6" s="2" customFormat="1" ht="36" customHeight="1">
      <c r="A224" s="9">
        <v>200</v>
      </c>
      <c r="B224" s="9" t="str">
        <f>"001"</f>
        <v>001</v>
      </c>
      <c r="C224" s="10" t="s">
        <v>6</v>
      </c>
      <c r="D224" s="9" t="str">
        <f>"刘明旭"</f>
        <v>刘明旭</v>
      </c>
      <c r="E224" s="9" t="str">
        <f>"男"</f>
        <v>男</v>
      </c>
      <c r="F224" s="9" t="str">
        <f>"22000101126"</f>
        <v>22000101126</v>
      </c>
    </row>
    <row r="225" spans="1:6" s="2" customFormat="1" ht="36" customHeight="1">
      <c r="A225" s="9">
        <v>274</v>
      </c>
      <c r="B225" s="9" t="s">
        <v>7</v>
      </c>
      <c r="C225" s="9" t="s">
        <v>6</v>
      </c>
      <c r="D225" s="9" t="s">
        <v>55</v>
      </c>
      <c r="E225" s="9" t="s">
        <v>9</v>
      </c>
      <c r="F225" s="9" t="s">
        <v>56</v>
      </c>
    </row>
    <row r="226" spans="1:6" s="2" customFormat="1" ht="36" customHeight="1">
      <c r="A226" s="9">
        <v>201</v>
      </c>
      <c r="B226" s="9" t="str">
        <f t="shared" ref="B226:B235" si="23">"001"</f>
        <v>001</v>
      </c>
      <c r="C226" s="10" t="s">
        <v>6</v>
      </c>
      <c r="D226" s="9" t="str">
        <f>"方峥"</f>
        <v>方峥</v>
      </c>
      <c r="E226" s="9" t="str">
        <f t="shared" ref="E226:E232" si="24">"男"</f>
        <v>男</v>
      </c>
      <c r="F226" s="9" t="str">
        <f>"22000101129"</f>
        <v>22000101129</v>
      </c>
    </row>
    <row r="227" spans="1:6" s="2" customFormat="1" ht="36" customHeight="1">
      <c r="A227" s="9">
        <v>202</v>
      </c>
      <c r="B227" s="9" t="str">
        <f t="shared" si="23"/>
        <v>001</v>
      </c>
      <c r="C227" s="10" t="s">
        <v>6</v>
      </c>
      <c r="D227" s="9" t="str">
        <f>"曹飞"</f>
        <v>曹飞</v>
      </c>
      <c r="E227" s="9" t="str">
        <f t="shared" si="24"/>
        <v>男</v>
      </c>
      <c r="F227" s="9" t="str">
        <f>"22000101201"</f>
        <v>22000101201</v>
      </c>
    </row>
    <row r="228" spans="1:6" s="2" customFormat="1" ht="36" customHeight="1">
      <c r="A228" s="9">
        <v>203</v>
      </c>
      <c r="B228" s="9" t="str">
        <f t="shared" si="23"/>
        <v>001</v>
      </c>
      <c r="C228" s="10" t="s">
        <v>6</v>
      </c>
      <c r="D228" s="9" t="str">
        <f>"牛鹏飞"</f>
        <v>牛鹏飞</v>
      </c>
      <c r="E228" s="9" t="str">
        <f t="shared" si="24"/>
        <v>男</v>
      </c>
      <c r="F228" s="9" t="str">
        <f>"22000101202"</f>
        <v>22000101202</v>
      </c>
    </row>
    <row r="229" spans="1:6" s="2" customFormat="1" ht="36" customHeight="1">
      <c r="A229" s="9">
        <v>204</v>
      </c>
      <c r="B229" s="9" t="str">
        <f t="shared" si="23"/>
        <v>001</v>
      </c>
      <c r="C229" s="10" t="s">
        <v>6</v>
      </c>
      <c r="D229" s="9" t="str">
        <f>"刘宁"</f>
        <v>刘宁</v>
      </c>
      <c r="E229" s="9" t="str">
        <f t="shared" si="24"/>
        <v>男</v>
      </c>
      <c r="F229" s="9" t="str">
        <f>"22000101204"</f>
        <v>22000101204</v>
      </c>
    </row>
    <row r="230" spans="1:6" s="2" customFormat="1" ht="36" customHeight="1">
      <c r="A230" s="9">
        <v>205</v>
      </c>
      <c r="B230" s="9" t="str">
        <f t="shared" si="23"/>
        <v>001</v>
      </c>
      <c r="C230" s="10" t="s">
        <v>6</v>
      </c>
      <c r="D230" s="9" t="str">
        <f>"曹丛"</f>
        <v>曹丛</v>
      </c>
      <c r="E230" s="9" t="str">
        <f t="shared" si="24"/>
        <v>男</v>
      </c>
      <c r="F230" s="9" t="str">
        <f>"22000101205"</f>
        <v>22000101205</v>
      </c>
    </row>
    <row r="231" spans="1:6" s="2" customFormat="1" ht="36" customHeight="1">
      <c r="A231" s="9">
        <v>206</v>
      </c>
      <c r="B231" s="9" t="str">
        <f t="shared" si="23"/>
        <v>001</v>
      </c>
      <c r="C231" s="10" t="s">
        <v>6</v>
      </c>
      <c r="D231" s="9" t="str">
        <f>"宋晓猛"</f>
        <v>宋晓猛</v>
      </c>
      <c r="E231" s="9" t="str">
        <f t="shared" si="24"/>
        <v>男</v>
      </c>
      <c r="F231" s="9" t="str">
        <f>"22000101206"</f>
        <v>22000101206</v>
      </c>
    </row>
    <row r="232" spans="1:6" s="2" customFormat="1" ht="36" customHeight="1">
      <c r="A232" s="9">
        <v>207</v>
      </c>
      <c r="B232" s="9" t="str">
        <f t="shared" si="23"/>
        <v>001</v>
      </c>
      <c r="C232" s="10" t="s">
        <v>6</v>
      </c>
      <c r="D232" s="9" t="str">
        <f>"黄顺新"</f>
        <v>黄顺新</v>
      </c>
      <c r="E232" s="9" t="str">
        <f t="shared" si="24"/>
        <v>男</v>
      </c>
      <c r="F232" s="9" t="str">
        <f>"22000101207"</f>
        <v>22000101207</v>
      </c>
    </row>
    <row r="233" spans="1:6" s="2" customFormat="1" ht="36" customHeight="1">
      <c r="A233" s="9">
        <v>208</v>
      </c>
      <c r="B233" s="9" t="str">
        <f t="shared" si="23"/>
        <v>001</v>
      </c>
      <c r="C233" s="10" t="s">
        <v>6</v>
      </c>
      <c r="D233" s="9" t="str">
        <f>"谢莲梅"</f>
        <v>谢莲梅</v>
      </c>
      <c r="E233" s="9" t="str">
        <f>"女"</f>
        <v>女</v>
      </c>
      <c r="F233" s="9" t="str">
        <f>"22000101208"</f>
        <v>22000101208</v>
      </c>
    </row>
    <row r="234" spans="1:6" s="2" customFormat="1" ht="36" customHeight="1">
      <c r="A234" s="9">
        <v>209</v>
      </c>
      <c r="B234" s="9" t="str">
        <f t="shared" si="23"/>
        <v>001</v>
      </c>
      <c r="C234" s="10" t="s">
        <v>6</v>
      </c>
      <c r="D234" s="9" t="str">
        <f>"李恰"</f>
        <v>李恰</v>
      </c>
      <c r="E234" s="9" t="str">
        <f>"男"</f>
        <v>男</v>
      </c>
      <c r="F234" s="9" t="str">
        <f>"22000101209"</f>
        <v>22000101209</v>
      </c>
    </row>
    <row r="235" spans="1:6" s="2" customFormat="1" ht="36" customHeight="1">
      <c r="A235" s="9">
        <v>210</v>
      </c>
      <c r="B235" s="9" t="str">
        <f t="shared" si="23"/>
        <v>001</v>
      </c>
      <c r="C235" s="10" t="s">
        <v>6</v>
      </c>
      <c r="D235" s="9" t="str">
        <f>"刘征"</f>
        <v>刘征</v>
      </c>
      <c r="E235" s="9" t="str">
        <f>"男"</f>
        <v>男</v>
      </c>
      <c r="F235" s="9" t="str">
        <f>"22000101210"</f>
        <v>22000101210</v>
      </c>
    </row>
    <row r="236" spans="1:6" s="2" customFormat="1" ht="36" customHeight="1">
      <c r="A236" s="9">
        <v>275</v>
      </c>
      <c r="B236" s="9" t="s">
        <v>7</v>
      </c>
      <c r="C236" s="9" t="s">
        <v>6</v>
      </c>
      <c r="D236" s="9" t="s">
        <v>57</v>
      </c>
      <c r="E236" s="9" t="s">
        <v>9</v>
      </c>
      <c r="F236" s="9" t="s">
        <v>58</v>
      </c>
    </row>
    <row r="237" spans="1:6" s="2" customFormat="1" ht="36" customHeight="1">
      <c r="A237" s="9">
        <v>276</v>
      </c>
      <c r="B237" s="9" t="s">
        <v>7</v>
      </c>
      <c r="C237" s="9" t="s">
        <v>6</v>
      </c>
      <c r="D237" s="9" t="s">
        <v>59</v>
      </c>
      <c r="E237" s="9" t="s">
        <v>27</v>
      </c>
      <c r="F237" s="9" t="s">
        <v>60</v>
      </c>
    </row>
    <row r="238" spans="1:6" s="2" customFormat="1" ht="36" customHeight="1">
      <c r="A238" s="9">
        <v>277</v>
      </c>
      <c r="B238" s="9" t="s">
        <v>7</v>
      </c>
      <c r="C238" s="9" t="s">
        <v>6</v>
      </c>
      <c r="D238" s="9" t="s">
        <v>61</v>
      </c>
      <c r="E238" s="9" t="s">
        <v>9</v>
      </c>
      <c r="F238" s="9" t="s">
        <v>62</v>
      </c>
    </row>
    <row r="239" spans="1:6" s="2" customFormat="1" ht="36" customHeight="1">
      <c r="A239" s="9">
        <v>211</v>
      </c>
      <c r="B239" s="9" t="str">
        <f t="shared" ref="B239:B245" si="25">"001"</f>
        <v>001</v>
      </c>
      <c r="C239" s="10" t="s">
        <v>6</v>
      </c>
      <c r="D239" s="9" t="str">
        <f>"惠晓鹏"</f>
        <v>惠晓鹏</v>
      </c>
      <c r="E239" s="9" t="str">
        <f>"男"</f>
        <v>男</v>
      </c>
      <c r="F239" s="9" t="str">
        <f>"22000101215"</f>
        <v>22000101215</v>
      </c>
    </row>
    <row r="240" spans="1:6" s="2" customFormat="1" ht="36" customHeight="1">
      <c r="A240" s="9">
        <v>212</v>
      </c>
      <c r="B240" s="9" t="str">
        <f t="shared" si="25"/>
        <v>001</v>
      </c>
      <c r="C240" s="10" t="s">
        <v>6</v>
      </c>
      <c r="D240" s="9" t="str">
        <f>"陈宏魁"</f>
        <v>陈宏魁</v>
      </c>
      <c r="E240" s="9" t="str">
        <f>"男"</f>
        <v>男</v>
      </c>
      <c r="F240" s="9" t="str">
        <f>"22000101216"</f>
        <v>22000101216</v>
      </c>
    </row>
    <row r="241" spans="1:6" s="2" customFormat="1" ht="36" customHeight="1">
      <c r="A241" s="9">
        <v>213</v>
      </c>
      <c r="B241" s="9" t="str">
        <f t="shared" si="25"/>
        <v>001</v>
      </c>
      <c r="C241" s="10" t="s">
        <v>6</v>
      </c>
      <c r="D241" s="9" t="str">
        <f>"张焕芝"</f>
        <v>张焕芝</v>
      </c>
      <c r="E241" s="9" t="str">
        <f>"女"</f>
        <v>女</v>
      </c>
      <c r="F241" s="9" t="str">
        <f>"22000101217"</f>
        <v>22000101217</v>
      </c>
    </row>
    <row r="242" spans="1:6" s="2" customFormat="1" ht="36" customHeight="1">
      <c r="A242" s="9">
        <v>214</v>
      </c>
      <c r="B242" s="9" t="str">
        <f t="shared" si="25"/>
        <v>001</v>
      </c>
      <c r="C242" s="10" t="s">
        <v>6</v>
      </c>
      <c r="D242" s="9" t="str">
        <f>"王晓峰"</f>
        <v>王晓峰</v>
      </c>
      <c r="E242" s="9" t="str">
        <f>"男"</f>
        <v>男</v>
      </c>
      <c r="F242" s="9" t="str">
        <f>"22000101218"</f>
        <v>22000101218</v>
      </c>
    </row>
    <row r="243" spans="1:6" s="2" customFormat="1" ht="36" customHeight="1">
      <c r="A243" s="9">
        <v>215</v>
      </c>
      <c r="B243" s="9" t="str">
        <f t="shared" si="25"/>
        <v>001</v>
      </c>
      <c r="C243" s="10" t="s">
        <v>6</v>
      </c>
      <c r="D243" s="9" t="str">
        <f>"李倩"</f>
        <v>李倩</v>
      </c>
      <c r="E243" s="9" t="str">
        <f>"女"</f>
        <v>女</v>
      </c>
      <c r="F243" s="9" t="str">
        <f>"22000101219"</f>
        <v>22000101219</v>
      </c>
    </row>
    <row r="244" spans="1:6" s="2" customFormat="1" ht="36" customHeight="1">
      <c r="A244" s="9">
        <v>216</v>
      </c>
      <c r="B244" s="9" t="str">
        <f t="shared" si="25"/>
        <v>001</v>
      </c>
      <c r="C244" s="10" t="s">
        <v>6</v>
      </c>
      <c r="D244" s="9" t="str">
        <f>"江攀"</f>
        <v>江攀</v>
      </c>
      <c r="E244" s="9" t="str">
        <f>"男"</f>
        <v>男</v>
      </c>
      <c r="F244" s="9" t="str">
        <f>"22000101220"</f>
        <v>22000101220</v>
      </c>
    </row>
    <row r="245" spans="1:6" s="2" customFormat="1" ht="36" customHeight="1">
      <c r="A245" s="9">
        <v>217</v>
      </c>
      <c r="B245" s="9" t="str">
        <f t="shared" si="25"/>
        <v>001</v>
      </c>
      <c r="C245" s="10" t="s">
        <v>6</v>
      </c>
      <c r="D245" s="9" t="str">
        <f>"王洪"</f>
        <v>王洪</v>
      </c>
      <c r="E245" s="9" t="str">
        <f>"男"</f>
        <v>男</v>
      </c>
      <c r="F245" s="9" t="str">
        <f>"22000101221"</f>
        <v>22000101221</v>
      </c>
    </row>
    <row r="246" spans="1:6" s="2" customFormat="1" ht="36" customHeight="1">
      <c r="A246" s="9">
        <v>278</v>
      </c>
      <c r="B246" s="9" t="s">
        <v>7</v>
      </c>
      <c r="C246" s="9" t="s">
        <v>6</v>
      </c>
      <c r="D246" s="9" t="s">
        <v>63</v>
      </c>
      <c r="E246" s="9" t="s">
        <v>9</v>
      </c>
      <c r="F246" s="9" t="s">
        <v>64</v>
      </c>
    </row>
    <row r="247" spans="1:6" s="2" customFormat="1" ht="36" customHeight="1">
      <c r="A247" s="9">
        <v>218</v>
      </c>
      <c r="B247" s="9" t="str">
        <f t="shared" ref="B247:B280" si="26">"001"</f>
        <v>001</v>
      </c>
      <c r="C247" s="10" t="s">
        <v>6</v>
      </c>
      <c r="D247" s="9" t="str">
        <f>"任文庆"</f>
        <v>任文庆</v>
      </c>
      <c r="E247" s="9" t="str">
        <f>"男"</f>
        <v>男</v>
      </c>
      <c r="F247" s="9" t="str">
        <f>"22000101225"</f>
        <v>22000101225</v>
      </c>
    </row>
    <row r="248" spans="1:6" s="2" customFormat="1" ht="36" customHeight="1">
      <c r="A248" s="9">
        <v>219</v>
      </c>
      <c r="B248" s="9" t="str">
        <f t="shared" si="26"/>
        <v>001</v>
      </c>
      <c r="C248" s="10" t="s">
        <v>6</v>
      </c>
      <c r="D248" s="9" t="str">
        <f>"郑春纪"</f>
        <v>郑春纪</v>
      </c>
      <c r="E248" s="9" t="str">
        <f>"男"</f>
        <v>男</v>
      </c>
      <c r="F248" s="9" t="str">
        <f>"22000101226"</f>
        <v>22000101226</v>
      </c>
    </row>
    <row r="249" spans="1:6" s="2" customFormat="1" ht="36" customHeight="1">
      <c r="A249" s="9">
        <v>220</v>
      </c>
      <c r="B249" s="9" t="str">
        <f t="shared" si="26"/>
        <v>001</v>
      </c>
      <c r="C249" s="10" t="s">
        <v>6</v>
      </c>
      <c r="D249" s="9" t="str">
        <f>"安东省"</f>
        <v>安东省</v>
      </c>
      <c r="E249" s="9" t="str">
        <f>"男"</f>
        <v>男</v>
      </c>
      <c r="F249" s="9" t="str">
        <f>"22000101227"</f>
        <v>22000101227</v>
      </c>
    </row>
    <row r="250" spans="1:6" s="2" customFormat="1" ht="36" customHeight="1">
      <c r="A250" s="9">
        <v>221</v>
      </c>
      <c r="B250" s="9" t="str">
        <f t="shared" si="26"/>
        <v>001</v>
      </c>
      <c r="C250" s="10" t="s">
        <v>6</v>
      </c>
      <c r="D250" s="9" t="str">
        <f>"赵紫来"</f>
        <v>赵紫来</v>
      </c>
      <c r="E250" s="9" t="str">
        <f>"男"</f>
        <v>男</v>
      </c>
      <c r="F250" s="9" t="str">
        <f>"22000101228"</f>
        <v>22000101228</v>
      </c>
    </row>
    <row r="251" spans="1:6" s="2" customFormat="1" ht="36" customHeight="1">
      <c r="A251" s="9">
        <v>222</v>
      </c>
      <c r="B251" s="9" t="str">
        <f t="shared" si="26"/>
        <v>001</v>
      </c>
      <c r="C251" s="10" t="s">
        <v>6</v>
      </c>
      <c r="D251" s="9" t="str">
        <f>"文博"</f>
        <v>文博</v>
      </c>
      <c r="E251" s="9" t="str">
        <f>"男"</f>
        <v>男</v>
      </c>
      <c r="F251" s="9" t="str">
        <f>"22000101229"</f>
        <v>22000101229</v>
      </c>
    </row>
    <row r="252" spans="1:6" s="2" customFormat="1" ht="36" customHeight="1">
      <c r="A252" s="9">
        <v>223</v>
      </c>
      <c r="B252" s="9" t="str">
        <f t="shared" si="26"/>
        <v>001</v>
      </c>
      <c r="C252" s="10" t="s">
        <v>6</v>
      </c>
      <c r="D252" s="9" t="str">
        <f>"牛中秋"</f>
        <v>牛中秋</v>
      </c>
      <c r="E252" s="9" t="str">
        <f>"女"</f>
        <v>女</v>
      </c>
      <c r="F252" s="9" t="str">
        <f>"22000101230"</f>
        <v>22000101230</v>
      </c>
    </row>
    <row r="253" spans="1:6" s="2" customFormat="1" ht="36" customHeight="1">
      <c r="A253" s="9">
        <v>224</v>
      </c>
      <c r="B253" s="9" t="str">
        <f t="shared" si="26"/>
        <v>001</v>
      </c>
      <c r="C253" s="10" t="s">
        <v>6</v>
      </c>
      <c r="D253" s="9" t="str">
        <f>"王梦"</f>
        <v>王梦</v>
      </c>
      <c r="E253" s="9" t="str">
        <f>"女"</f>
        <v>女</v>
      </c>
      <c r="F253" s="9" t="str">
        <f>"22000101301"</f>
        <v>22000101301</v>
      </c>
    </row>
    <row r="254" spans="1:6" s="3" customFormat="1" ht="36" customHeight="1">
      <c r="A254" s="9">
        <v>225</v>
      </c>
      <c r="B254" s="9" t="str">
        <f t="shared" si="26"/>
        <v>001</v>
      </c>
      <c r="C254" s="10" t="s">
        <v>6</v>
      </c>
      <c r="D254" s="9" t="str">
        <f>"石汀旋"</f>
        <v>石汀旋</v>
      </c>
      <c r="E254" s="9" t="str">
        <f>"男"</f>
        <v>男</v>
      </c>
      <c r="F254" s="9" t="str">
        <f>"22000101302"</f>
        <v>22000101302</v>
      </c>
    </row>
    <row r="255" spans="1:6" s="3" customFormat="1" ht="36" customHeight="1">
      <c r="A255" s="9">
        <v>226</v>
      </c>
      <c r="B255" s="9" t="str">
        <f t="shared" si="26"/>
        <v>001</v>
      </c>
      <c r="C255" s="10" t="s">
        <v>6</v>
      </c>
      <c r="D255" s="9" t="str">
        <f>"李杰"</f>
        <v>李杰</v>
      </c>
      <c r="E255" s="9" t="str">
        <f>"男"</f>
        <v>男</v>
      </c>
      <c r="F255" s="9" t="str">
        <f>"22000101303"</f>
        <v>22000101303</v>
      </c>
    </row>
    <row r="256" spans="1:6" s="3" customFormat="1" ht="36" customHeight="1">
      <c r="A256" s="9">
        <v>227</v>
      </c>
      <c r="B256" s="9" t="str">
        <f t="shared" si="26"/>
        <v>001</v>
      </c>
      <c r="C256" s="10" t="s">
        <v>6</v>
      </c>
      <c r="D256" s="9" t="str">
        <f>"许倩"</f>
        <v>许倩</v>
      </c>
      <c r="E256" s="9" t="str">
        <f>"女"</f>
        <v>女</v>
      </c>
      <c r="F256" s="9" t="str">
        <f>"22000101305"</f>
        <v>22000101305</v>
      </c>
    </row>
    <row r="257" spans="1:6" s="3" customFormat="1" ht="36" customHeight="1">
      <c r="A257" s="9">
        <v>228</v>
      </c>
      <c r="B257" s="9" t="str">
        <f t="shared" si="26"/>
        <v>001</v>
      </c>
      <c r="C257" s="10" t="s">
        <v>6</v>
      </c>
      <c r="D257" s="9" t="str">
        <f>"王晨曦"</f>
        <v>王晨曦</v>
      </c>
      <c r="E257" s="9" t="str">
        <f>"女"</f>
        <v>女</v>
      </c>
      <c r="F257" s="9" t="str">
        <f>"22000101306"</f>
        <v>22000101306</v>
      </c>
    </row>
    <row r="258" spans="1:6" s="3" customFormat="1" ht="36" customHeight="1">
      <c r="A258" s="9">
        <v>229</v>
      </c>
      <c r="B258" s="9" t="str">
        <f t="shared" si="26"/>
        <v>001</v>
      </c>
      <c r="C258" s="10" t="s">
        <v>6</v>
      </c>
      <c r="D258" s="9" t="str">
        <f>"尹汉"</f>
        <v>尹汉</v>
      </c>
      <c r="E258" s="9" t="str">
        <f>"男"</f>
        <v>男</v>
      </c>
      <c r="F258" s="9" t="str">
        <f>"22000101307"</f>
        <v>22000101307</v>
      </c>
    </row>
    <row r="259" spans="1:6" s="3" customFormat="1" ht="36" customHeight="1">
      <c r="A259" s="9">
        <v>230</v>
      </c>
      <c r="B259" s="9" t="str">
        <f t="shared" si="26"/>
        <v>001</v>
      </c>
      <c r="C259" s="10" t="s">
        <v>6</v>
      </c>
      <c r="D259" s="9" t="str">
        <f>"柳易辰"</f>
        <v>柳易辰</v>
      </c>
      <c r="E259" s="9" t="str">
        <f>"男"</f>
        <v>男</v>
      </c>
      <c r="F259" s="9" t="str">
        <f>"22000101309"</f>
        <v>22000101309</v>
      </c>
    </row>
    <row r="260" spans="1:6" s="3" customFormat="1" ht="36" customHeight="1">
      <c r="A260" s="9">
        <v>231</v>
      </c>
      <c r="B260" s="9" t="str">
        <f t="shared" si="26"/>
        <v>001</v>
      </c>
      <c r="C260" s="10" t="s">
        <v>6</v>
      </c>
      <c r="D260" s="9" t="str">
        <f>"徐勇"</f>
        <v>徐勇</v>
      </c>
      <c r="E260" s="9" t="str">
        <f>"女"</f>
        <v>女</v>
      </c>
      <c r="F260" s="9" t="str">
        <f>"22000101310"</f>
        <v>22000101310</v>
      </c>
    </row>
    <row r="261" spans="1:6" s="3" customFormat="1" ht="36" customHeight="1">
      <c r="A261" s="9">
        <v>232</v>
      </c>
      <c r="B261" s="9" t="str">
        <f t="shared" si="26"/>
        <v>001</v>
      </c>
      <c r="C261" s="10" t="s">
        <v>6</v>
      </c>
      <c r="D261" s="9" t="str">
        <f>"王丰伟"</f>
        <v>王丰伟</v>
      </c>
      <c r="E261" s="9" t="str">
        <f>"男"</f>
        <v>男</v>
      </c>
      <c r="F261" s="9" t="str">
        <f>"22000101311"</f>
        <v>22000101311</v>
      </c>
    </row>
    <row r="262" spans="1:6" s="3" customFormat="1" ht="36" customHeight="1">
      <c r="A262" s="9">
        <v>233</v>
      </c>
      <c r="B262" s="9" t="str">
        <f t="shared" si="26"/>
        <v>001</v>
      </c>
      <c r="C262" s="10" t="s">
        <v>6</v>
      </c>
      <c r="D262" s="9" t="str">
        <f>"王凯"</f>
        <v>王凯</v>
      </c>
      <c r="E262" s="9" t="str">
        <f>"男"</f>
        <v>男</v>
      </c>
      <c r="F262" s="9" t="str">
        <f>"22000101316"</f>
        <v>22000101316</v>
      </c>
    </row>
    <row r="263" spans="1:6" s="3" customFormat="1" ht="36" customHeight="1">
      <c r="A263" s="9">
        <v>234</v>
      </c>
      <c r="B263" s="9" t="str">
        <f t="shared" si="26"/>
        <v>001</v>
      </c>
      <c r="C263" s="10" t="s">
        <v>6</v>
      </c>
      <c r="D263" s="9" t="str">
        <f>"朱玉坤"</f>
        <v>朱玉坤</v>
      </c>
      <c r="E263" s="9" t="str">
        <f>"男"</f>
        <v>男</v>
      </c>
      <c r="F263" s="9" t="str">
        <f>"22000101317"</f>
        <v>22000101317</v>
      </c>
    </row>
    <row r="264" spans="1:6" s="3" customFormat="1" ht="36" customHeight="1">
      <c r="A264" s="9">
        <v>235</v>
      </c>
      <c r="B264" s="9" t="str">
        <f t="shared" si="26"/>
        <v>001</v>
      </c>
      <c r="C264" s="10" t="s">
        <v>6</v>
      </c>
      <c r="D264" s="9" t="str">
        <f>"党博"</f>
        <v>党博</v>
      </c>
      <c r="E264" s="9" t="str">
        <f>"男"</f>
        <v>男</v>
      </c>
      <c r="F264" s="9" t="str">
        <f>"22000101319"</f>
        <v>22000101319</v>
      </c>
    </row>
    <row r="265" spans="1:6" s="3" customFormat="1" ht="36" customHeight="1">
      <c r="A265" s="9">
        <v>236</v>
      </c>
      <c r="B265" s="9" t="str">
        <f t="shared" si="26"/>
        <v>001</v>
      </c>
      <c r="C265" s="10" t="s">
        <v>6</v>
      </c>
      <c r="D265" s="9" t="str">
        <f>"欧阳晓杰"</f>
        <v>欧阳晓杰</v>
      </c>
      <c r="E265" s="9" t="str">
        <f>"女"</f>
        <v>女</v>
      </c>
      <c r="F265" s="9" t="str">
        <f>"22000101321"</f>
        <v>22000101321</v>
      </c>
    </row>
    <row r="266" spans="1:6" s="3" customFormat="1" ht="36" customHeight="1">
      <c r="A266" s="9">
        <v>237</v>
      </c>
      <c r="B266" s="9" t="str">
        <f t="shared" si="26"/>
        <v>001</v>
      </c>
      <c r="C266" s="10" t="s">
        <v>6</v>
      </c>
      <c r="D266" s="9" t="str">
        <f>"张良"</f>
        <v>张良</v>
      </c>
      <c r="E266" s="9" t="str">
        <f t="shared" ref="E266:E271" si="27">"男"</f>
        <v>男</v>
      </c>
      <c r="F266" s="9" t="str">
        <f>"22000101322"</f>
        <v>22000101322</v>
      </c>
    </row>
    <row r="267" spans="1:6" s="3" customFormat="1" ht="36" customHeight="1">
      <c r="A267" s="9">
        <v>238</v>
      </c>
      <c r="B267" s="9" t="str">
        <f t="shared" si="26"/>
        <v>001</v>
      </c>
      <c r="C267" s="10" t="s">
        <v>6</v>
      </c>
      <c r="D267" s="9" t="str">
        <f>"赵棋"</f>
        <v>赵棋</v>
      </c>
      <c r="E267" s="9" t="str">
        <f t="shared" si="27"/>
        <v>男</v>
      </c>
      <c r="F267" s="9" t="str">
        <f>"22000101326"</f>
        <v>22000101326</v>
      </c>
    </row>
    <row r="268" spans="1:6" s="3" customFormat="1" ht="36" customHeight="1">
      <c r="A268" s="9">
        <v>239</v>
      </c>
      <c r="B268" s="9" t="str">
        <f t="shared" si="26"/>
        <v>001</v>
      </c>
      <c r="C268" s="10" t="s">
        <v>6</v>
      </c>
      <c r="D268" s="9" t="str">
        <f>"朱书猛"</f>
        <v>朱书猛</v>
      </c>
      <c r="E268" s="9" t="str">
        <f t="shared" si="27"/>
        <v>男</v>
      </c>
      <c r="F268" s="9" t="str">
        <f>"22000101327"</f>
        <v>22000101327</v>
      </c>
    </row>
    <row r="269" spans="1:6" s="3" customFormat="1" ht="36" customHeight="1">
      <c r="A269" s="9">
        <v>240</v>
      </c>
      <c r="B269" s="9" t="str">
        <f t="shared" si="26"/>
        <v>001</v>
      </c>
      <c r="C269" s="10" t="s">
        <v>6</v>
      </c>
      <c r="D269" s="9" t="str">
        <f>"杨卓"</f>
        <v>杨卓</v>
      </c>
      <c r="E269" s="9" t="str">
        <f t="shared" si="27"/>
        <v>男</v>
      </c>
      <c r="F269" s="9" t="str">
        <f>"22000101328"</f>
        <v>22000101328</v>
      </c>
    </row>
    <row r="270" spans="1:6" s="3" customFormat="1" ht="36" customHeight="1">
      <c r="A270" s="9">
        <v>241</v>
      </c>
      <c r="B270" s="9" t="str">
        <f t="shared" si="26"/>
        <v>001</v>
      </c>
      <c r="C270" s="10" t="s">
        <v>6</v>
      </c>
      <c r="D270" s="9" t="str">
        <f>"王森鑫"</f>
        <v>王森鑫</v>
      </c>
      <c r="E270" s="9" t="str">
        <f t="shared" si="27"/>
        <v>男</v>
      </c>
      <c r="F270" s="9" t="str">
        <f>"22000101329"</f>
        <v>22000101329</v>
      </c>
    </row>
    <row r="271" spans="1:6" s="3" customFormat="1" ht="36" customHeight="1">
      <c r="A271" s="9">
        <v>242</v>
      </c>
      <c r="B271" s="9" t="str">
        <f t="shared" si="26"/>
        <v>001</v>
      </c>
      <c r="C271" s="10" t="s">
        <v>6</v>
      </c>
      <c r="D271" s="9" t="str">
        <f>"魏晓伟"</f>
        <v>魏晓伟</v>
      </c>
      <c r="E271" s="9" t="str">
        <f t="shared" si="27"/>
        <v>男</v>
      </c>
      <c r="F271" s="9" t="str">
        <f>"22000101401"</f>
        <v>22000101401</v>
      </c>
    </row>
    <row r="272" spans="1:6" s="3" customFormat="1" ht="36" customHeight="1">
      <c r="A272" s="9">
        <v>243</v>
      </c>
      <c r="B272" s="9" t="str">
        <f t="shared" si="26"/>
        <v>001</v>
      </c>
      <c r="C272" s="10" t="s">
        <v>6</v>
      </c>
      <c r="D272" s="9" t="str">
        <f>"李亚"</f>
        <v>李亚</v>
      </c>
      <c r="E272" s="9" t="str">
        <f>"女"</f>
        <v>女</v>
      </c>
      <c r="F272" s="9" t="str">
        <f>"22000101402"</f>
        <v>22000101402</v>
      </c>
    </row>
    <row r="273" spans="1:6" s="3" customFormat="1" ht="36" customHeight="1">
      <c r="A273" s="9">
        <v>244</v>
      </c>
      <c r="B273" s="9" t="str">
        <f t="shared" si="26"/>
        <v>001</v>
      </c>
      <c r="C273" s="10" t="s">
        <v>6</v>
      </c>
      <c r="D273" s="9" t="str">
        <f>"杨付明"</f>
        <v>杨付明</v>
      </c>
      <c r="E273" s="9" t="str">
        <f>"男"</f>
        <v>男</v>
      </c>
      <c r="F273" s="9" t="str">
        <f>"22000101403"</f>
        <v>22000101403</v>
      </c>
    </row>
    <row r="274" spans="1:6" s="3" customFormat="1" ht="36" customHeight="1">
      <c r="A274" s="9">
        <v>245</v>
      </c>
      <c r="B274" s="9" t="str">
        <f t="shared" si="26"/>
        <v>001</v>
      </c>
      <c r="C274" s="10" t="s">
        <v>6</v>
      </c>
      <c r="D274" s="9" t="str">
        <f>"陈曦"</f>
        <v>陈曦</v>
      </c>
      <c r="E274" s="9" t="str">
        <f>"男"</f>
        <v>男</v>
      </c>
      <c r="F274" s="9" t="str">
        <f>"22000101407"</f>
        <v>22000101407</v>
      </c>
    </row>
    <row r="275" spans="1:6" s="3" customFormat="1" ht="36" customHeight="1">
      <c r="A275" s="9">
        <v>246</v>
      </c>
      <c r="B275" s="9" t="str">
        <f t="shared" si="26"/>
        <v>001</v>
      </c>
      <c r="C275" s="10" t="s">
        <v>6</v>
      </c>
      <c r="D275" s="9" t="str">
        <f>"杨国娜"</f>
        <v>杨国娜</v>
      </c>
      <c r="E275" s="9" t="str">
        <f>"女"</f>
        <v>女</v>
      </c>
      <c r="F275" s="9" t="str">
        <f>"22000101411"</f>
        <v>22000101411</v>
      </c>
    </row>
    <row r="276" spans="1:6" s="3" customFormat="1" ht="36" customHeight="1">
      <c r="A276" s="9">
        <v>247</v>
      </c>
      <c r="B276" s="9" t="str">
        <f t="shared" si="26"/>
        <v>001</v>
      </c>
      <c r="C276" s="10" t="s">
        <v>6</v>
      </c>
      <c r="D276" s="9" t="str">
        <f>"何驰"</f>
        <v>何驰</v>
      </c>
      <c r="E276" s="9" t="str">
        <f t="shared" ref="E276:E281" si="28">"男"</f>
        <v>男</v>
      </c>
      <c r="F276" s="9" t="str">
        <f>"22000101412"</f>
        <v>22000101412</v>
      </c>
    </row>
    <row r="277" spans="1:6" s="3" customFormat="1" ht="36" customHeight="1">
      <c r="A277" s="9">
        <v>248</v>
      </c>
      <c r="B277" s="9" t="str">
        <f t="shared" si="26"/>
        <v>001</v>
      </c>
      <c r="C277" s="10" t="s">
        <v>6</v>
      </c>
      <c r="D277" s="9" t="str">
        <f>"白海景"</f>
        <v>白海景</v>
      </c>
      <c r="E277" s="9" t="str">
        <f t="shared" si="28"/>
        <v>男</v>
      </c>
      <c r="F277" s="9" t="str">
        <f>"22000101416"</f>
        <v>22000101416</v>
      </c>
    </row>
    <row r="278" spans="1:6" s="3" customFormat="1" ht="36" customHeight="1">
      <c r="A278" s="9">
        <v>249</v>
      </c>
      <c r="B278" s="9" t="str">
        <f t="shared" si="26"/>
        <v>001</v>
      </c>
      <c r="C278" s="10" t="s">
        <v>6</v>
      </c>
      <c r="D278" s="9" t="str">
        <f>"李自建"</f>
        <v>李自建</v>
      </c>
      <c r="E278" s="9" t="str">
        <f t="shared" si="28"/>
        <v>男</v>
      </c>
      <c r="F278" s="9" t="str">
        <f>"22000101418"</f>
        <v>22000101418</v>
      </c>
    </row>
    <row r="279" spans="1:6" s="3" customFormat="1" ht="36" customHeight="1">
      <c r="A279" s="9">
        <v>250</v>
      </c>
      <c r="B279" s="9" t="str">
        <f t="shared" si="26"/>
        <v>001</v>
      </c>
      <c r="C279" s="10" t="s">
        <v>6</v>
      </c>
      <c r="D279" s="9" t="str">
        <f>"彭森"</f>
        <v>彭森</v>
      </c>
      <c r="E279" s="9" t="str">
        <f t="shared" si="28"/>
        <v>男</v>
      </c>
      <c r="F279" s="9" t="str">
        <f>"22000101419"</f>
        <v>22000101419</v>
      </c>
    </row>
    <row r="280" spans="1:6" s="3" customFormat="1" ht="36" customHeight="1">
      <c r="A280" s="9">
        <v>251</v>
      </c>
      <c r="B280" s="9" t="str">
        <f t="shared" si="26"/>
        <v>001</v>
      </c>
      <c r="C280" s="10" t="s">
        <v>6</v>
      </c>
      <c r="D280" s="9" t="str">
        <f>"何昊燃"</f>
        <v>何昊燃</v>
      </c>
      <c r="E280" s="9" t="str">
        <f t="shared" si="28"/>
        <v>男</v>
      </c>
      <c r="F280" s="9" t="str">
        <f>"22000101420"</f>
        <v>22000101420</v>
      </c>
    </row>
    <row r="281" spans="1:6" s="2" customFormat="1" ht="36" customHeight="1">
      <c r="A281" s="9">
        <v>279</v>
      </c>
      <c r="B281" s="9" t="str">
        <f t="shared" ref="B281:B283" si="29">"002"</f>
        <v>002</v>
      </c>
      <c r="C281" s="10" t="s">
        <v>65</v>
      </c>
      <c r="D281" s="9" t="str">
        <f>"杨盟"</f>
        <v>杨盟</v>
      </c>
      <c r="E281" s="9" t="str">
        <f t="shared" si="28"/>
        <v>男</v>
      </c>
      <c r="F281" s="9" t="str">
        <f>"22000201422"</f>
        <v>22000201422</v>
      </c>
    </row>
    <row r="282" spans="1:6" s="2" customFormat="1" ht="36" customHeight="1">
      <c r="A282" s="9">
        <v>280</v>
      </c>
      <c r="B282" s="9" t="str">
        <f t="shared" si="29"/>
        <v>002</v>
      </c>
      <c r="C282" s="10" t="s">
        <v>65</v>
      </c>
      <c r="D282" s="9" t="str">
        <f>"赵妍"</f>
        <v>赵妍</v>
      </c>
      <c r="E282" s="9" t="str">
        <f t="shared" ref="E282:E287" si="30">"女"</f>
        <v>女</v>
      </c>
      <c r="F282" s="9" t="str">
        <f>"22000201424"</f>
        <v>22000201424</v>
      </c>
    </row>
    <row r="283" spans="1:6" s="2" customFormat="1" ht="36" customHeight="1">
      <c r="A283" s="9">
        <v>281</v>
      </c>
      <c r="B283" s="9" t="str">
        <f t="shared" si="29"/>
        <v>002</v>
      </c>
      <c r="C283" s="10" t="s">
        <v>65</v>
      </c>
      <c r="D283" s="9" t="str">
        <f>"罗彪"</f>
        <v>罗彪</v>
      </c>
      <c r="E283" s="9" t="str">
        <f t="shared" ref="E283:E289" si="31">"男"</f>
        <v>男</v>
      </c>
      <c r="F283" s="9" t="str">
        <f>"22000201425"</f>
        <v>22000201425</v>
      </c>
    </row>
    <row r="284" spans="1:6" s="2" customFormat="1" ht="36" customHeight="1">
      <c r="A284" s="9">
        <v>282</v>
      </c>
      <c r="B284" s="9" t="str">
        <f t="shared" ref="B284:B286" si="32">"003"</f>
        <v>003</v>
      </c>
      <c r="C284" s="10" t="s">
        <v>66</v>
      </c>
      <c r="D284" s="9" t="str">
        <f>"张帅"</f>
        <v>张帅</v>
      </c>
      <c r="E284" s="9" t="str">
        <f t="shared" si="31"/>
        <v>男</v>
      </c>
      <c r="F284" s="9" t="str">
        <f>"22000301426"</f>
        <v>22000301426</v>
      </c>
    </row>
    <row r="285" spans="1:6" s="2" customFormat="1" ht="36" customHeight="1">
      <c r="A285" s="9">
        <v>283</v>
      </c>
      <c r="B285" s="9" t="str">
        <f t="shared" si="32"/>
        <v>003</v>
      </c>
      <c r="C285" s="10" t="s">
        <v>66</v>
      </c>
      <c r="D285" s="9" t="str">
        <f>"张晓玲"</f>
        <v>张晓玲</v>
      </c>
      <c r="E285" s="9" t="str">
        <f t="shared" si="30"/>
        <v>女</v>
      </c>
      <c r="F285" s="9" t="str">
        <f>"22000301427"</f>
        <v>22000301427</v>
      </c>
    </row>
    <row r="286" spans="1:6" s="2" customFormat="1" ht="36" customHeight="1">
      <c r="A286" s="9">
        <v>284</v>
      </c>
      <c r="B286" s="9" t="str">
        <f t="shared" si="32"/>
        <v>003</v>
      </c>
      <c r="C286" s="10" t="s">
        <v>66</v>
      </c>
      <c r="D286" s="9" t="str">
        <f>"王坦"</f>
        <v>王坦</v>
      </c>
      <c r="E286" s="9" t="str">
        <f t="shared" si="30"/>
        <v>女</v>
      </c>
      <c r="F286" s="9" t="str">
        <f>"22000301429"</f>
        <v>22000301429</v>
      </c>
    </row>
    <row r="287" spans="1:6" s="2" customFormat="1" ht="36" customHeight="1">
      <c r="A287" s="9">
        <v>285</v>
      </c>
      <c r="B287" s="9" t="str">
        <f t="shared" ref="B287:B289" si="33">"004"</f>
        <v>004</v>
      </c>
      <c r="C287" s="10" t="s">
        <v>67</v>
      </c>
      <c r="D287" s="9" t="str">
        <f>"张徐倩"</f>
        <v>张徐倩</v>
      </c>
      <c r="E287" s="9" t="str">
        <f t="shared" si="30"/>
        <v>女</v>
      </c>
      <c r="F287" s="9" t="str">
        <f>"22000401431"</f>
        <v>22000401431</v>
      </c>
    </row>
    <row r="288" spans="1:6" s="2" customFormat="1" ht="36" customHeight="1">
      <c r="A288" s="9">
        <v>286</v>
      </c>
      <c r="B288" s="9" t="str">
        <f t="shared" si="33"/>
        <v>004</v>
      </c>
      <c r="C288" s="10" t="s">
        <v>67</v>
      </c>
      <c r="D288" s="9" t="str">
        <f>"赵聪屹"</f>
        <v>赵聪屹</v>
      </c>
      <c r="E288" s="9" t="str">
        <f t="shared" si="31"/>
        <v>男</v>
      </c>
      <c r="F288" s="9" t="str">
        <f>"22000401433"</f>
        <v>22000401433</v>
      </c>
    </row>
    <row r="289" spans="1:6" s="2" customFormat="1" ht="36" customHeight="1">
      <c r="A289" s="9">
        <v>287</v>
      </c>
      <c r="B289" s="9" t="str">
        <f t="shared" si="33"/>
        <v>004</v>
      </c>
      <c r="C289" s="10" t="s">
        <v>67</v>
      </c>
      <c r="D289" s="9" t="str">
        <f>"秦世克"</f>
        <v>秦世克</v>
      </c>
      <c r="E289" s="9" t="str">
        <f t="shared" si="31"/>
        <v>男</v>
      </c>
      <c r="F289" s="9" t="str">
        <f>"22000401434"</f>
        <v>22000401434</v>
      </c>
    </row>
    <row r="290" spans="1:6" s="4" customFormat="1" ht="36" customHeight="1">
      <c r="A290" s="1"/>
      <c r="B290" s="1"/>
      <c r="C290" s="5"/>
      <c r="D290" s="1"/>
      <c r="E290" s="1"/>
      <c r="F290" s="1"/>
    </row>
    <row r="291" spans="1:6" s="4" customFormat="1" ht="36" customHeight="1">
      <c r="A291" s="1"/>
      <c r="B291" s="1"/>
      <c r="C291" s="5"/>
      <c r="D291" s="1"/>
      <c r="E291" s="1"/>
      <c r="F291" s="1"/>
    </row>
    <row r="292" spans="1:6" s="2" customFormat="1" ht="36" customHeight="1">
      <c r="A292" s="1"/>
      <c r="B292" s="1"/>
      <c r="C292" s="5"/>
      <c r="D292" s="1"/>
      <c r="E292" s="1"/>
      <c r="F292" s="1"/>
    </row>
    <row r="293" spans="1:6" s="4" customFormat="1" ht="36" customHeight="1">
      <c r="A293" s="1"/>
      <c r="B293" s="1"/>
      <c r="C293" s="5"/>
      <c r="D293" s="1"/>
      <c r="E293" s="1"/>
      <c r="F293" s="1"/>
    </row>
    <row r="294" spans="1:6" s="4" customFormat="1" ht="36" customHeight="1">
      <c r="A294" s="1"/>
      <c r="B294" s="1"/>
      <c r="C294" s="5"/>
      <c r="D294" s="1"/>
      <c r="E294" s="1"/>
      <c r="F294" s="1"/>
    </row>
    <row r="295" spans="1:6" s="4" customFormat="1" ht="36" customHeight="1">
      <c r="A295" s="1"/>
      <c r="B295" s="1"/>
      <c r="C295" s="5"/>
      <c r="D295" s="1"/>
      <c r="E295" s="1"/>
      <c r="F295" s="1"/>
    </row>
    <row r="296" spans="1:6" s="4" customFormat="1" ht="36" customHeight="1">
      <c r="A296" s="1"/>
      <c r="B296" s="1"/>
      <c r="C296" s="5"/>
      <c r="D296" s="1"/>
      <c r="E296" s="1"/>
      <c r="F296" s="1"/>
    </row>
    <row r="297" spans="1:6" s="4" customFormat="1" ht="36" customHeight="1">
      <c r="A297" s="1"/>
      <c r="B297" s="1"/>
      <c r="C297" s="5"/>
      <c r="D297" s="1"/>
      <c r="E297" s="1"/>
      <c r="F297" s="1"/>
    </row>
    <row r="298" spans="1:6" s="4" customFormat="1" ht="36" customHeight="1">
      <c r="A298" s="1"/>
      <c r="B298" s="1"/>
      <c r="C298" s="5"/>
      <c r="D298" s="1"/>
      <c r="E298" s="1"/>
      <c r="F298" s="1"/>
    </row>
    <row r="299" spans="1:6" s="4" customFormat="1" ht="36" customHeight="1">
      <c r="A299" s="1"/>
      <c r="B299" s="1"/>
      <c r="C299" s="5"/>
      <c r="D299" s="1"/>
      <c r="E299" s="1"/>
      <c r="F299" s="1"/>
    </row>
    <row r="300" spans="1:6" s="4" customFormat="1" ht="36" customHeight="1">
      <c r="A300" s="1"/>
      <c r="B300" s="1"/>
      <c r="C300" s="5"/>
      <c r="D300" s="1"/>
      <c r="E300" s="1"/>
      <c r="F300" s="1"/>
    </row>
    <row r="301" spans="1:6" s="4" customFormat="1" ht="36" customHeight="1">
      <c r="A301" s="1"/>
      <c r="B301" s="1"/>
      <c r="C301" s="5"/>
      <c r="D301" s="1"/>
      <c r="E301" s="1"/>
      <c r="F301" s="1"/>
    </row>
    <row r="302" spans="1:6" s="2" customFormat="1" ht="36" customHeight="1">
      <c r="A302" s="1"/>
      <c r="B302" s="1"/>
      <c r="C302" s="5"/>
      <c r="D302" s="1"/>
      <c r="E302" s="1"/>
      <c r="F302" s="1"/>
    </row>
    <row r="303" spans="1:6" s="4" customFormat="1" ht="36" hidden="1" customHeight="1">
      <c r="A303" s="1"/>
      <c r="B303" s="1"/>
      <c r="C303" s="5"/>
      <c r="D303" s="1"/>
      <c r="E303" s="1"/>
      <c r="F303" s="1"/>
    </row>
    <row r="304" spans="1:6" s="4" customFormat="1" ht="36" hidden="1" customHeight="1">
      <c r="A304" s="1"/>
      <c r="B304" s="1"/>
      <c r="C304" s="5"/>
      <c r="D304" s="1"/>
      <c r="E304" s="1"/>
      <c r="F304" s="1"/>
    </row>
    <row r="305" spans="1:6" s="4" customFormat="1" ht="36" hidden="1" customHeight="1">
      <c r="A305" s="1"/>
      <c r="B305" s="1"/>
      <c r="C305" s="5"/>
      <c r="D305" s="1"/>
      <c r="E305" s="1"/>
      <c r="F305" s="1"/>
    </row>
    <row r="306" spans="1:6" s="2" customFormat="1" ht="36" customHeight="1">
      <c r="A306" s="1"/>
      <c r="B306" s="1"/>
      <c r="C306" s="5"/>
      <c r="D306" s="1"/>
      <c r="E306" s="1"/>
      <c r="F306" s="1"/>
    </row>
    <row r="307" spans="1:6" s="4" customFormat="1" ht="36" hidden="1" customHeight="1">
      <c r="A307" s="1"/>
      <c r="B307" s="1"/>
      <c r="C307" s="5"/>
      <c r="D307" s="1"/>
      <c r="E307" s="1"/>
      <c r="F307" s="1"/>
    </row>
    <row r="308" spans="1:6" s="4" customFormat="1" ht="36" hidden="1" customHeight="1">
      <c r="A308" s="1"/>
      <c r="B308" s="1"/>
      <c r="C308" s="5"/>
      <c r="D308" s="1"/>
      <c r="E308" s="1"/>
      <c r="F308" s="1"/>
    </row>
    <row r="309" spans="1:6" s="4" customFormat="1" ht="36" hidden="1" customHeight="1">
      <c r="A309" s="1"/>
      <c r="B309" s="1"/>
      <c r="C309" s="5"/>
      <c r="D309" s="1"/>
      <c r="E309" s="1"/>
      <c r="F309" s="1"/>
    </row>
    <row r="310" spans="1:6" s="2" customFormat="1" ht="36" customHeight="1">
      <c r="A310" s="1"/>
      <c r="B310" s="1"/>
      <c r="C310" s="5"/>
      <c r="D310" s="1"/>
      <c r="E310" s="1"/>
      <c r="F310" s="1"/>
    </row>
    <row r="311" spans="1:6" s="4" customFormat="1" ht="36" hidden="1" customHeight="1">
      <c r="A311" s="1"/>
      <c r="B311" s="1"/>
      <c r="C311" s="5"/>
      <c r="D311" s="1"/>
      <c r="E311" s="1"/>
      <c r="F311" s="1"/>
    </row>
    <row r="312" spans="1:6" s="4" customFormat="1" ht="36" hidden="1" customHeight="1">
      <c r="A312" s="1"/>
      <c r="B312" s="1"/>
      <c r="C312" s="5"/>
      <c r="D312" s="1"/>
      <c r="E312" s="1"/>
      <c r="F312" s="1"/>
    </row>
    <row r="313" spans="1:6" s="2" customFormat="1" ht="36" customHeight="1">
      <c r="A313" s="1"/>
      <c r="B313" s="1"/>
      <c r="C313" s="5"/>
      <c r="D313" s="1"/>
      <c r="E313" s="1"/>
      <c r="F313" s="1"/>
    </row>
    <row r="314" spans="1:6" s="4" customFormat="1" ht="36" hidden="1" customHeight="1">
      <c r="A314" s="1"/>
      <c r="B314" s="1"/>
      <c r="C314" s="5"/>
      <c r="D314" s="1"/>
      <c r="E314" s="1"/>
      <c r="F314" s="1"/>
    </row>
    <row r="315" spans="1:6" s="4" customFormat="1" ht="36" hidden="1" customHeight="1">
      <c r="A315" s="1"/>
      <c r="B315" s="1"/>
      <c r="C315" s="5"/>
      <c r="D315" s="1"/>
      <c r="E315" s="1"/>
      <c r="F315" s="1"/>
    </row>
    <row r="316" spans="1:6" s="4" customFormat="1" ht="36" hidden="1" customHeight="1">
      <c r="A316" s="1"/>
      <c r="B316" s="1"/>
      <c r="C316" s="5"/>
      <c r="D316" s="1"/>
      <c r="E316" s="1"/>
      <c r="F316" s="1"/>
    </row>
    <row r="317" spans="1:6" s="2" customFormat="1" ht="36" customHeight="1">
      <c r="A317" s="1"/>
      <c r="B317" s="1"/>
      <c r="C317" s="5"/>
      <c r="D317" s="1"/>
      <c r="E317" s="1"/>
      <c r="F317" s="1"/>
    </row>
    <row r="318" spans="1:6" s="2" customFormat="1" ht="36" customHeight="1">
      <c r="A318" s="1"/>
      <c r="B318" s="1"/>
      <c r="C318" s="5"/>
      <c r="D318" s="1"/>
      <c r="E318" s="1"/>
      <c r="F318" s="1"/>
    </row>
    <row r="319" spans="1:6" s="2" customFormat="1" ht="36" customHeight="1">
      <c r="A319" s="1"/>
      <c r="B319" s="1"/>
      <c r="C319" s="5"/>
      <c r="D319" s="1"/>
      <c r="E319" s="1"/>
      <c r="F319" s="1"/>
    </row>
    <row r="320" spans="1:6" s="4" customFormat="1" ht="36" hidden="1" customHeight="1">
      <c r="A320" s="1"/>
      <c r="B320" s="1"/>
      <c r="C320" s="5"/>
      <c r="D320" s="1"/>
      <c r="E320" s="1"/>
      <c r="F320" s="1"/>
    </row>
    <row r="321" spans="1:6" s="4" customFormat="1" ht="36" hidden="1" customHeight="1">
      <c r="A321" s="1"/>
      <c r="B321" s="1"/>
      <c r="C321" s="5"/>
      <c r="D321" s="1"/>
      <c r="E321" s="1"/>
      <c r="F321" s="1"/>
    </row>
    <row r="322" spans="1:6" s="4" customFormat="1" ht="36" hidden="1" customHeight="1">
      <c r="A322" s="1"/>
      <c r="B322" s="1"/>
      <c r="C322" s="5"/>
      <c r="D322" s="1"/>
      <c r="E322" s="1"/>
      <c r="F322" s="1"/>
    </row>
    <row r="323" spans="1:6" s="4" customFormat="1" ht="36" hidden="1" customHeight="1">
      <c r="A323" s="1"/>
      <c r="B323" s="1"/>
      <c r="C323" s="5"/>
      <c r="D323" s="1"/>
      <c r="E323" s="1"/>
      <c r="F323" s="1"/>
    </row>
    <row r="324" spans="1:6" s="2" customFormat="1" ht="36" customHeight="1">
      <c r="A324" s="1"/>
      <c r="B324" s="1"/>
      <c r="C324" s="5"/>
      <c r="D324" s="1"/>
      <c r="E324" s="1"/>
      <c r="F324" s="1"/>
    </row>
    <row r="325" spans="1:6" s="4" customFormat="1" ht="36" hidden="1" customHeight="1">
      <c r="A325" s="1"/>
      <c r="B325" s="1"/>
      <c r="C325" s="5"/>
      <c r="D325" s="1"/>
      <c r="E325" s="1"/>
      <c r="F325" s="1"/>
    </row>
    <row r="326" spans="1:6" s="4" customFormat="1" ht="36" hidden="1" customHeight="1">
      <c r="A326" s="1"/>
      <c r="B326" s="1"/>
      <c r="C326" s="5"/>
      <c r="D326" s="1"/>
      <c r="E326" s="1"/>
      <c r="F326" s="1"/>
    </row>
    <row r="327" spans="1:6" s="4" customFormat="1" ht="36" hidden="1" customHeight="1">
      <c r="A327" s="1"/>
      <c r="B327" s="1"/>
      <c r="C327" s="5"/>
      <c r="D327" s="1"/>
      <c r="E327" s="1"/>
      <c r="F327" s="1"/>
    </row>
    <row r="328" spans="1:6" s="4" customFormat="1" ht="36" hidden="1" customHeight="1">
      <c r="A328" s="1"/>
      <c r="B328" s="1"/>
      <c r="C328" s="5"/>
      <c r="D328" s="1"/>
      <c r="E328" s="1"/>
      <c r="F328" s="1"/>
    </row>
    <row r="329" spans="1:6" s="2" customFormat="1" ht="36" customHeight="1">
      <c r="A329" s="1"/>
      <c r="B329" s="1"/>
      <c r="C329" s="5"/>
      <c r="D329" s="1"/>
      <c r="E329" s="1"/>
      <c r="F329" s="1"/>
    </row>
    <row r="330" spans="1:6" s="4" customFormat="1" ht="36" hidden="1" customHeight="1">
      <c r="A330" s="1"/>
      <c r="B330" s="1"/>
      <c r="C330" s="5"/>
      <c r="D330" s="1"/>
      <c r="E330" s="1"/>
      <c r="F330" s="1"/>
    </row>
    <row r="331" spans="1:6" s="4" customFormat="1" ht="36" hidden="1" customHeight="1">
      <c r="A331" s="1"/>
      <c r="B331" s="1"/>
      <c r="C331" s="5"/>
      <c r="D331" s="1"/>
      <c r="E331" s="1"/>
      <c r="F331" s="1"/>
    </row>
    <row r="332" spans="1:6" s="2" customFormat="1" ht="36" customHeight="1">
      <c r="A332" s="1"/>
      <c r="B332" s="1"/>
      <c r="C332" s="5"/>
      <c r="D332" s="1"/>
      <c r="E332" s="1"/>
      <c r="F332" s="1"/>
    </row>
    <row r="333" spans="1:6" s="2" customFormat="1" ht="36" customHeight="1">
      <c r="A333" s="1"/>
      <c r="B333" s="1"/>
      <c r="C333" s="5"/>
      <c r="D333" s="1"/>
      <c r="E333" s="1"/>
      <c r="F333" s="1"/>
    </row>
    <row r="334" spans="1:6" s="4" customFormat="1" ht="36" hidden="1" customHeight="1">
      <c r="A334" s="1"/>
      <c r="B334" s="1"/>
      <c r="C334" s="5"/>
      <c r="D334" s="1"/>
      <c r="E334" s="1"/>
      <c r="F334" s="1"/>
    </row>
    <row r="335" spans="1:6" s="4" customFormat="1" ht="36" hidden="1" customHeight="1">
      <c r="A335" s="1"/>
      <c r="B335" s="1"/>
      <c r="C335" s="5"/>
      <c r="D335" s="1"/>
      <c r="E335" s="1"/>
      <c r="F335" s="1"/>
    </row>
    <row r="336" spans="1:6" s="4" customFormat="1" ht="36" hidden="1" customHeight="1">
      <c r="A336" s="1"/>
      <c r="B336" s="1"/>
      <c r="C336" s="5"/>
      <c r="D336" s="1"/>
      <c r="E336" s="1"/>
      <c r="F336" s="1"/>
    </row>
    <row r="337" spans="1:6" s="4" customFormat="1" ht="36" hidden="1" customHeight="1">
      <c r="A337" s="1"/>
      <c r="B337" s="1"/>
      <c r="C337" s="5"/>
      <c r="D337" s="1"/>
      <c r="E337" s="1"/>
      <c r="F337" s="1"/>
    </row>
    <row r="338" spans="1:6" s="2" customFormat="1" ht="36" customHeight="1">
      <c r="A338" s="1"/>
      <c r="B338" s="1"/>
      <c r="C338" s="5"/>
      <c r="D338" s="1"/>
      <c r="E338" s="1"/>
      <c r="F338" s="1"/>
    </row>
    <row r="339" spans="1:6" s="4" customFormat="1" ht="36" hidden="1" customHeight="1">
      <c r="A339" s="1"/>
      <c r="B339" s="1"/>
      <c r="C339" s="5"/>
      <c r="D339" s="1"/>
      <c r="E339" s="1"/>
      <c r="F339" s="1"/>
    </row>
    <row r="340" spans="1:6" s="4" customFormat="1" ht="36" hidden="1" customHeight="1">
      <c r="A340" s="1"/>
      <c r="B340" s="1"/>
      <c r="C340" s="5"/>
      <c r="D340" s="1"/>
      <c r="E340" s="1"/>
      <c r="F340" s="1"/>
    </row>
    <row r="341" spans="1:6" s="4" customFormat="1" ht="36" hidden="1" customHeight="1">
      <c r="A341" s="1"/>
      <c r="B341" s="1"/>
      <c r="C341" s="5"/>
      <c r="D341" s="1"/>
      <c r="E341" s="1"/>
      <c r="F341" s="1"/>
    </row>
    <row r="342" spans="1:6" s="4" customFormat="1" ht="36" hidden="1" customHeight="1">
      <c r="A342" s="1"/>
      <c r="B342" s="1"/>
      <c r="C342" s="5"/>
      <c r="D342" s="1"/>
      <c r="E342" s="1"/>
      <c r="F342" s="1"/>
    </row>
    <row r="343" spans="1:6" s="4" customFormat="1" ht="36" hidden="1" customHeight="1">
      <c r="A343" s="1"/>
      <c r="B343" s="1"/>
      <c r="C343" s="5"/>
      <c r="D343" s="1"/>
      <c r="E343" s="1"/>
      <c r="F343" s="1"/>
    </row>
    <row r="344" spans="1:6" s="4" customFormat="1" ht="36" hidden="1" customHeight="1">
      <c r="A344" s="1"/>
      <c r="B344" s="1"/>
      <c r="C344" s="5"/>
      <c r="D344" s="1"/>
      <c r="E344" s="1"/>
      <c r="F344" s="1"/>
    </row>
    <row r="345" spans="1:6" s="4" customFormat="1" ht="36" hidden="1" customHeight="1">
      <c r="A345" s="1"/>
      <c r="B345" s="1"/>
      <c r="C345" s="5"/>
      <c r="D345" s="1"/>
      <c r="E345" s="1"/>
      <c r="F345" s="1"/>
    </row>
    <row r="346" spans="1:6" s="4" customFormat="1" ht="36" hidden="1" customHeight="1">
      <c r="A346" s="1"/>
      <c r="B346" s="1"/>
      <c r="C346" s="5"/>
      <c r="D346" s="1"/>
      <c r="E346" s="1"/>
      <c r="F346" s="1"/>
    </row>
    <row r="347" spans="1:6" s="4" customFormat="1" ht="36" hidden="1" customHeight="1">
      <c r="A347" s="1"/>
      <c r="B347" s="1"/>
      <c r="C347" s="5"/>
      <c r="D347" s="1"/>
      <c r="E347" s="1"/>
      <c r="F347" s="1"/>
    </row>
  </sheetData>
  <sortState ref="A3:F347">
    <sortCondition ref="F3:F347"/>
  </sortState>
  <mergeCells count="1">
    <mergeCell ref="A1:F1"/>
  </mergeCells>
  <phoneticPr fontId="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9"/>
    </sheetView>
  </sheetViews>
  <sheetFormatPr defaultColWidth="9" defaultRowHeight="13.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卢冰</dc:creator>
  <cp:lastModifiedBy>User</cp:lastModifiedBy>
  <dcterms:created xsi:type="dcterms:W3CDTF">2022-09-14T03:25:59Z</dcterms:created>
  <dcterms:modified xsi:type="dcterms:W3CDTF">2022-09-14T09:33:27Z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CFAC311731214EA08AD4C30249328F11</vt:lpwstr>
  </property>
  <property fmtid="{D5CDD505-2E9C-101B-9397-08002B2CF9AE}" pid="3" name="KSOProductBuildVer">
    <vt:lpwstr>2052-11.1.0.12358</vt:lpwstr>
  </property>
</Properties>
</file>